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21.06.2024" sheetId="1" r:id="rId1"/>
  </sheets>
  <definedNames>
    <definedName name="_xlnm.Print_Area" localSheetId="0">'на 21.06.2024'!$A$1:$AP$72</definedName>
  </definedNames>
  <calcPr fullCalcOnLoad="1"/>
</workbook>
</file>

<file path=xl/sharedStrings.xml><?xml version="1.0" encoding="utf-8"?>
<sst xmlns="http://schemas.openxmlformats.org/spreadsheetml/2006/main" count="132" uniqueCount="125">
  <si>
    <t>ВСЕГО</t>
  </si>
  <si>
    <t>зарплата</t>
  </si>
  <si>
    <t>начисления</t>
  </si>
  <si>
    <t>прочие выплаты</t>
  </si>
  <si>
    <t>услуги связи</t>
  </si>
  <si>
    <t>подвоз</t>
  </si>
  <si>
    <t>транспортные</t>
  </si>
  <si>
    <t>Коммунальные услуги</t>
  </si>
  <si>
    <t>газ</t>
  </si>
  <si>
    <t>электроэнергия</t>
  </si>
  <si>
    <t xml:space="preserve">водоснабжение </t>
  </si>
  <si>
    <t>Услуги по содержанию имущества</t>
  </si>
  <si>
    <t>содерание в чистоте  помещений, зданий, дворов</t>
  </si>
  <si>
    <t>услуга по обслуживанию опасного объекта</t>
  </si>
  <si>
    <t>дератизация, дезинсекция</t>
  </si>
  <si>
    <t>техобслуживание газопровода</t>
  </si>
  <si>
    <t>ТО АУПС</t>
  </si>
  <si>
    <t>тех.обслуживание кнопки на пульт  01</t>
  </si>
  <si>
    <t>текущий ремонт имущества</t>
  </si>
  <si>
    <t>Прочие услуги</t>
  </si>
  <si>
    <t>медосмотр</t>
  </si>
  <si>
    <t>сан.эпидзаключение, лаборат.заключ. готовых блюд</t>
  </si>
  <si>
    <t>Прочие расходы</t>
  </si>
  <si>
    <t>негативное воздействие</t>
  </si>
  <si>
    <t>земельный налог</t>
  </si>
  <si>
    <t>налог на имущество</t>
  </si>
  <si>
    <t>Увеличение стоимости материальных запасов</t>
  </si>
  <si>
    <t>ИТОГО</t>
  </si>
  <si>
    <t>замеры сопротивления</t>
  </si>
  <si>
    <t>оплата услуг вневедомственной охраны (терроризм)</t>
  </si>
  <si>
    <t>приобретение строительных материалов</t>
  </si>
  <si>
    <t>Увеличение стоимости основных средств</t>
  </si>
  <si>
    <t>приобретение мебели, оборудования, инвентаря, оргтехники</t>
  </si>
  <si>
    <t>приобретение учебников</t>
  </si>
  <si>
    <t>расходы на приобретение мебели</t>
  </si>
  <si>
    <t>приобретение зап. Частей ко всем видам оборудования, вычислит. и оргтехники</t>
  </si>
  <si>
    <t>материалы, предметы для текущих хозяйственных целей</t>
  </si>
  <si>
    <t>ТО и ремонт всех видов техники (видеонаблюдение)</t>
  </si>
  <si>
    <t>оплата услуг по ТО обудования, инвентаря, сайта</t>
  </si>
  <si>
    <t>курсы, обучение специалистов</t>
  </si>
  <si>
    <t>Лимит субвенция (доп. образование; 0703)</t>
  </si>
  <si>
    <t>907 0703 0210072030 611 00</t>
  </si>
  <si>
    <t>907 0702 0210072030 611 11</t>
  </si>
  <si>
    <t>907 0702 0210000590 611 00</t>
  </si>
  <si>
    <t>Доход от возмещ. ком. ус луг</t>
  </si>
  <si>
    <t>вывоз ЖБО</t>
  </si>
  <si>
    <t>вывоз ТКО</t>
  </si>
  <si>
    <t>211/266</t>
  </si>
  <si>
    <t>пособие за первые 3дня времен нетрудосп.</t>
  </si>
  <si>
    <t>прочие мат.запасы однократного применения (аттестаты)</t>
  </si>
  <si>
    <t>единств поставщик</t>
  </si>
  <si>
    <t>аукцион</t>
  </si>
  <si>
    <t>для СМП</t>
  </si>
  <si>
    <t>п.4 ч. 1 ст 93 ФЗ 44</t>
  </si>
  <si>
    <t>п.5 ч. 1  ст 93 ФЗ 44</t>
  </si>
  <si>
    <t>интернет</t>
  </si>
  <si>
    <t>оплата материалов и предметов снабжения (канцтовары)</t>
  </si>
  <si>
    <t xml:space="preserve">проезд </t>
  </si>
  <si>
    <t>проживание</t>
  </si>
  <si>
    <t xml:space="preserve"> приобретение лицензионного ПО</t>
  </si>
  <si>
    <t>связь телефонная</t>
  </si>
  <si>
    <t xml:space="preserve">услуги по содержанию имущества (производственный контроль (шум, освещение, микроклимат) </t>
  </si>
  <si>
    <t>суточные</t>
  </si>
  <si>
    <t>оплата услуг по установке и обновлению информац. баз данных</t>
  </si>
  <si>
    <t>закупки</t>
  </si>
  <si>
    <t>Общая Сумма</t>
  </si>
  <si>
    <t>связь, интернет</t>
  </si>
  <si>
    <t>свет</t>
  </si>
  <si>
    <t>вода</t>
  </si>
  <si>
    <t>ЖБО</t>
  </si>
  <si>
    <t>ТКО</t>
  </si>
  <si>
    <t>340 Материальные запасы</t>
  </si>
  <si>
    <t>передвижка март</t>
  </si>
  <si>
    <t>передвижка июнь</t>
  </si>
  <si>
    <t>перезарядка огнетушителей</t>
  </si>
  <si>
    <t>увеличение стоимости горючесмазочных материалов</t>
  </si>
  <si>
    <t xml:space="preserve"> </t>
  </si>
  <si>
    <t>передвижка сентябрь</t>
  </si>
  <si>
    <t>Страхование автобуса</t>
  </si>
  <si>
    <t>310 Осн ср.</t>
  </si>
  <si>
    <t>227 Страх.</t>
  </si>
  <si>
    <t>передвижка ноябрь</t>
  </si>
  <si>
    <t>передвижка декабрь</t>
  </si>
  <si>
    <t xml:space="preserve">передвижка ноябрь </t>
  </si>
  <si>
    <t>Лимит на 01.01.2024 местный</t>
  </si>
  <si>
    <t>Лимит на 01.01.24 субвенц</t>
  </si>
  <si>
    <t xml:space="preserve">Лимиты на 30.06.2022 </t>
  </si>
  <si>
    <t>налоги, пошлины, сборы(госпошлина)</t>
  </si>
  <si>
    <t>852 / 291</t>
  </si>
  <si>
    <t>огнезащитная обработка крыши</t>
  </si>
  <si>
    <t>Лимит на 01.04.2023 местный</t>
  </si>
  <si>
    <t xml:space="preserve">Лимиты на 30.06.2023 </t>
  </si>
  <si>
    <t>прочие услуги (учет числ.клещ., замена водомерного узла)</t>
  </si>
  <si>
    <t>211,212,213,290,266,226</t>
  </si>
  <si>
    <t>п.14 ч. 1  ст 93 ФЗ 44</t>
  </si>
  <si>
    <t>увеличение стоимости мягкого инвентаря</t>
  </si>
  <si>
    <t>Всего лимитов на 31.12.2024</t>
  </si>
  <si>
    <t>2024 год  Расход</t>
  </si>
  <si>
    <t>Лимит на 31.12.2024 местный</t>
  </si>
  <si>
    <t>Лимит на 31.12.2024 субвенция</t>
  </si>
  <si>
    <t>Лимит на 31.12.2024 доп. образование</t>
  </si>
  <si>
    <t>Остаток на счете на 01.01.2024 (местный)</t>
  </si>
  <si>
    <t>ОБЩАЯ сумма расходов на 2024 год</t>
  </si>
  <si>
    <t>Общая сумма для закупок на 2024 год</t>
  </si>
  <si>
    <t>2100000 - учебники п.14</t>
  </si>
  <si>
    <t>11,0 бут. Вода, 215,0 молоко</t>
  </si>
  <si>
    <t>прочие (баланс водопотребл.)</t>
  </si>
  <si>
    <t>прочие услуги (услуги нотариуса), учет числ. Клещей</t>
  </si>
  <si>
    <t>66100 противопож меропр</t>
  </si>
  <si>
    <t>200000 - медосмотр</t>
  </si>
  <si>
    <t>1467600 -пит О08</t>
  </si>
  <si>
    <t>монтаж АСПС</t>
  </si>
  <si>
    <t>1 508 300 - пиание 1-4 кл</t>
  </si>
  <si>
    <t>417 751,45-площадка</t>
  </si>
  <si>
    <t>65 000 стройконтроль</t>
  </si>
  <si>
    <t>7 776,36 - охрана</t>
  </si>
  <si>
    <t>70 000 - ПСД</t>
  </si>
  <si>
    <t>258 200 - оповещение антитеррор.</t>
  </si>
  <si>
    <t>поверка манометров, приборов учета газа</t>
  </si>
  <si>
    <t xml:space="preserve">передвижка март, </t>
  </si>
  <si>
    <t>передвижка  июнь</t>
  </si>
  <si>
    <t>Целевые на 20.06.2024</t>
  </si>
  <si>
    <t>17200-ремонт водопровода</t>
  </si>
  <si>
    <t>36300 - поверка узла учета газа</t>
  </si>
  <si>
    <t>ДЛЯ плана-графика на 2024 год  на 21.06.2024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</si>
</sst>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[$-FC19]d\ mmmm\ yyyy\ &quot;г.&quot;"/>
    <numFmt numFmtId="190" formatCode="0.0"/>
    <numFmt numFmtId="191" formatCode="0.000"/>
    <numFmt numFmtId="192" formatCode="0.0000"/>
    <numFmt numFmtId="193" formatCode="0.00000"/>
    <numFmt numFmtId="194" formatCode="0.000000"/>
    <numFmt numFmtId="195" formatCode="#,##0.0"/>
    <numFmt numFmtId="196" formatCode="#,##0.000"/>
    <numFmt numFmtId="197" formatCode="#,##0.0000"/>
    <numFmt numFmtId="198" formatCode="#,##0.00000"/>
    <numFmt numFmtId="199" formatCode="#,##0.000000"/>
  </numFmts>
  <fonts count="5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10"/>
      <color theme="6" tint="0.7999799847602844"/>
      <name val="Arial"/>
      <family val="2"/>
    </font>
    <font>
      <sz val="10"/>
      <color rgb="FFFF0000"/>
      <name val="Arial"/>
      <family val="2"/>
    </font>
    <font>
      <i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right" wrapText="1"/>
    </xf>
    <xf numFmtId="0" fontId="0" fillId="33" borderId="10" xfId="0" applyFill="1" applyBorder="1" applyAlignment="1">
      <alignment/>
    </xf>
    <xf numFmtId="0" fontId="49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4" fontId="5" fillId="33" borderId="12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0" fontId="0" fillId="0" borderId="10" xfId="0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9" fontId="6" fillId="0" borderId="13" xfId="0" applyNumberFormat="1" applyFont="1" applyBorder="1" applyAlignment="1">
      <alignment horizontal="center" wrapText="1"/>
    </xf>
    <xf numFmtId="4" fontId="0" fillId="0" borderId="10" xfId="0" applyNumberFormat="1" applyFill="1" applyBorder="1" applyAlignment="1">
      <alignment/>
    </xf>
    <xf numFmtId="4" fontId="8" fillId="33" borderId="12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wrapText="1"/>
    </xf>
    <xf numFmtId="4" fontId="3" fillId="33" borderId="12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9" xfId="0" applyNumberFormat="1" applyBorder="1" applyAlignment="1">
      <alignment/>
    </xf>
    <xf numFmtId="4" fontId="0" fillId="33" borderId="10" xfId="0" applyNumberFormat="1" applyFont="1" applyFill="1" applyBorder="1" applyAlignment="1">
      <alignment horizontal="center"/>
    </xf>
    <xf numFmtId="4" fontId="0" fillId="0" borderId="20" xfId="0" applyNumberFormat="1" applyBorder="1" applyAlignment="1">
      <alignment/>
    </xf>
    <xf numFmtId="4" fontId="0" fillId="0" borderId="0" xfId="0" applyNumberFormat="1" applyAlignment="1">
      <alignment/>
    </xf>
    <xf numFmtId="4" fontId="3" fillId="0" borderId="20" xfId="0" applyNumberFormat="1" applyFont="1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 horizontal="right" wrapText="1"/>
    </xf>
    <xf numFmtId="4" fontId="8" fillId="33" borderId="10" xfId="0" applyNumberFormat="1" applyFont="1" applyFill="1" applyBorder="1" applyAlignment="1">
      <alignment horizontal="center"/>
    </xf>
    <xf numFmtId="4" fontId="8" fillId="33" borderId="12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4" fontId="7" fillId="33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9" fillId="0" borderId="10" xfId="0" applyFont="1" applyBorder="1" applyAlignment="1">
      <alignment horizontal="right" wrapText="1"/>
    </xf>
    <xf numFmtId="4" fontId="9" fillId="0" borderId="10" xfId="0" applyNumberFormat="1" applyFont="1" applyFill="1" applyBorder="1" applyAlignment="1">
      <alignment horizontal="left"/>
    </xf>
    <xf numFmtId="4" fontId="9" fillId="0" borderId="12" xfId="0" applyNumberFormat="1" applyFont="1" applyFill="1" applyBorder="1" applyAlignment="1">
      <alignment horizontal="left"/>
    </xf>
    <xf numFmtId="4" fontId="9" fillId="0" borderId="12" xfId="0" applyNumberFormat="1" applyFont="1" applyFill="1" applyBorder="1" applyAlignment="1">
      <alignment/>
    </xf>
    <xf numFmtId="0" fontId="7" fillId="0" borderId="10" xfId="0" applyFont="1" applyBorder="1" applyAlignment="1">
      <alignment horizontal="right" wrapText="1"/>
    </xf>
    <xf numFmtId="0" fontId="9" fillId="34" borderId="10" xfId="0" applyFont="1" applyFill="1" applyBorder="1" applyAlignment="1">
      <alignment wrapText="1"/>
    </xf>
    <xf numFmtId="4" fontId="9" fillId="0" borderId="10" xfId="0" applyNumberFormat="1" applyFont="1" applyFill="1" applyBorder="1" applyAlignment="1">
      <alignment horizontal="center"/>
    </xf>
    <xf numFmtId="4" fontId="9" fillId="0" borderId="12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left"/>
    </xf>
    <xf numFmtId="4" fontId="9" fillId="33" borderId="12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left"/>
    </xf>
    <xf numFmtId="4" fontId="7" fillId="0" borderId="12" xfId="0" applyNumberFormat="1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50" fillId="0" borderId="0" xfId="0" applyFont="1" applyFill="1" applyAlignment="1">
      <alignment/>
    </xf>
    <xf numFmtId="4" fontId="50" fillId="0" borderId="0" xfId="0" applyNumberFormat="1" applyFont="1" applyAlignment="1">
      <alignment/>
    </xf>
    <xf numFmtId="9" fontId="0" fillId="0" borderId="0" xfId="0" applyNumberFormat="1" applyFont="1" applyAlignment="1">
      <alignment horizontal="center"/>
    </xf>
    <xf numFmtId="4" fontId="0" fillId="0" borderId="21" xfId="0" applyNumberFormat="1" applyFont="1" applyFill="1" applyBorder="1" applyAlignment="1">
      <alignment/>
    </xf>
    <xf numFmtId="0" fontId="5" fillId="0" borderId="21" xfId="0" applyFont="1" applyFill="1" applyBorder="1" applyAlignment="1">
      <alignment horizontal="center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" fontId="0" fillId="0" borderId="14" xfId="0" applyNumberFormat="1" applyFont="1" applyFill="1" applyBorder="1" applyAlignment="1">
      <alignment/>
    </xf>
    <xf numFmtId="4" fontId="0" fillId="0" borderId="14" xfId="0" applyNumberFormat="1" applyFill="1" applyBorder="1" applyAlignment="1">
      <alignment/>
    </xf>
    <xf numFmtId="4" fontId="3" fillId="33" borderId="15" xfId="0" applyNumberFormat="1" applyFont="1" applyFill="1" applyBorder="1" applyAlignment="1">
      <alignment horizontal="center"/>
    </xf>
    <xf numFmtId="4" fontId="0" fillId="0" borderId="20" xfId="0" applyNumberFormat="1" applyFont="1" applyBorder="1" applyAlignment="1">
      <alignment/>
    </xf>
    <xf numFmtId="49" fontId="6" fillId="0" borderId="21" xfId="0" applyNumberFormat="1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4" fontId="8" fillId="33" borderId="21" xfId="0" applyNumberFormat="1" applyFont="1" applyFill="1" applyBorder="1" applyAlignment="1">
      <alignment/>
    </xf>
    <xf numFmtId="4" fontId="7" fillId="0" borderId="21" xfId="0" applyNumberFormat="1" applyFont="1" applyFill="1" applyBorder="1" applyAlignment="1">
      <alignment/>
    </xf>
    <xf numFmtId="4" fontId="7" fillId="33" borderId="21" xfId="0" applyNumberFormat="1" applyFont="1" applyFill="1" applyBorder="1" applyAlignment="1">
      <alignment/>
    </xf>
    <xf numFmtId="4" fontId="9" fillId="0" borderId="21" xfId="0" applyNumberFormat="1" applyFont="1" applyFill="1" applyBorder="1" applyAlignment="1">
      <alignment/>
    </xf>
    <xf numFmtId="4" fontId="8" fillId="0" borderId="21" xfId="0" applyNumberFormat="1" applyFont="1" applyFill="1" applyBorder="1" applyAlignment="1">
      <alignment/>
    </xf>
    <xf numFmtId="4" fontId="8" fillId="33" borderId="21" xfId="0" applyNumberFormat="1" applyFont="1" applyFill="1" applyBorder="1" applyAlignment="1">
      <alignment horizontal="center"/>
    </xf>
    <xf numFmtId="4" fontId="8" fillId="33" borderId="23" xfId="0" applyNumberFormat="1" applyFont="1" applyFill="1" applyBorder="1" applyAlignment="1">
      <alignment horizontal="center"/>
    </xf>
    <xf numFmtId="4" fontId="7" fillId="33" borderId="23" xfId="0" applyNumberFormat="1" applyFont="1" applyFill="1" applyBorder="1" applyAlignment="1">
      <alignment horizontal="center"/>
    </xf>
    <xf numFmtId="4" fontId="7" fillId="0" borderId="21" xfId="0" applyNumberFormat="1" applyFont="1" applyFill="1" applyBorder="1" applyAlignment="1">
      <alignment horizontal="center"/>
    </xf>
    <xf numFmtId="4" fontId="8" fillId="33" borderId="23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4" fontId="0" fillId="0" borderId="22" xfId="0" applyNumberFormat="1" applyBorder="1" applyAlignment="1">
      <alignment horizontal="center"/>
    </xf>
    <xf numFmtId="49" fontId="6" fillId="0" borderId="24" xfId="0" applyNumberFormat="1" applyFont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" fontId="8" fillId="33" borderId="26" xfId="0" applyNumberFormat="1" applyFont="1" applyFill="1" applyBorder="1" applyAlignment="1">
      <alignment/>
    </xf>
    <xf numFmtId="4" fontId="7" fillId="0" borderId="26" xfId="0" applyNumberFormat="1" applyFont="1" applyFill="1" applyBorder="1" applyAlignment="1">
      <alignment/>
    </xf>
    <xf numFmtId="4" fontId="8" fillId="0" borderId="26" xfId="0" applyNumberFormat="1" applyFont="1" applyFill="1" applyBorder="1" applyAlignment="1">
      <alignment/>
    </xf>
    <xf numFmtId="0" fontId="9" fillId="0" borderId="14" xfId="0" applyFont="1" applyBorder="1" applyAlignment="1">
      <alignment wrapText="1"/>
    </xf>
    <xf numFmtId="4" fontId="7" fillId="0" borderId="14" xfId="0" applyNumberFormat="1" applyFont="1" applyFill="1" applyBorder="1" applyAlignment="1">
      <alignment/>
    </xf>
    <xf numFmtId="4" fontId="7" fillId="0" borderId="24" xfId="0" applyNumberFormat="1" applyFont="1" applyFill="1" applyBorder="1" applyAlignment="1">
      <alignment/>
    </xf>
    <xf numFmtId="4" fontId="7" fillId="0" borderId="24" xfId="0" applyNumberFormat="1" applyFont="1" applyFill="1" applyBorder="1" applyAlignment="1">
      <alignment horizontal="center"/>
    </xf>
    <xf numFmtId="4" fontId="7" fillId="0" borderId="27" xfId="0" applyNumberFormat="1" applyFont="1" applyFill="1" applyBorder="1" applyAlignment="1">
      <alignment/>
    </xf>
    <xf numFmtId="4" fontId="7" fillId="0" borderId="28" xfId="0" applyNumberFormat="1" applyFont="1" applyFill="1" applyBorder="1" applyAlignment="1">
      <alignment/>
    </xf>
    <xf numFmtId="4" fontId="8" fillId="0" borderId="27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0" fillId="0" borderId="0" xfId="0" applyFont="1" applyAlignment="1">
      <alignment horizontal="right"/>
    </xf>
    <xf numFmtId="4" fontId="0" fillId="0" borderId="19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3" fillId="0" borderId="0" xfId="0" applyFont="1" applyAlignment="1">
      <alignment horizontal="center"/>
    </xf>
    <xf numFmtId="4" fontId="8" fillId="33" borderId="30" xfId="0" applyNumberFormat="1" applyFont="1" applyFill="1" applyBorder="1" applyAlignment="1">
      <alignment horizontal="center"/>
    </xf>
    <xf numFmtId="4" fontId="0" fillId="0" borderId="31" xfId="0" applyNumberFormat="1" applyBorder="1" applyAlignment="1">
      <alignment/>
    </xf>
    <xf numFmtId="4" fontId="7" fillId="33" borderId="30" xfId="0" applyNumberFormat="1" applyFont="1" applyFill="1" applyBorder="1" applyAlignment="1">
      <alignment horizontal="center"/>
    </xf>
    <xf numFmtId="4" fontId="8" fillId="33" borderId="32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/>
    </xf>
    <xf numFmtId="4" fontId="7" fillId="33" borderId="23" xfId="0" applyNumberFormat="1" applyFont="1" applyFill="1" applyBorder="1" applyAlignment="1">
      <alignment/>
    </xf>
    <xf numFmtId="4" fontId="0" fillId="0" borderId="33" xfId="0" applyNumberFormat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4" fontId="7" fillId="33" borderId="34" xfId="0" applyNumberFormat="1" applyFont="1" applyFill="1" applyBorder="1" applyAlignment="1">
      <alignment horizontal="center"/>
    </xf>
    <xf numFmtId="4" fontId="7" fillId="33" borderId="34" xfId="0" applyNumberFormat="1" applyFont="1" applyFill="1" applyBorder="1" applyAlignment="1">
      <alignment/>
    </xf>
    <xf numFmtId="4" fontId="7" fillId="33" borderId="35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4" fontId="1" fillId="0" borderId="37" xfId="0" applyNumberFormat="1" applyFont="1" applyBorder="1" applyAlignment="1">
      <alignment horizontal="center"/>
    </xf>
    <xf numFmtId="4" fontId="1" fillId="0" borderId="38" xfId="0" applyNumberFormat="1" applyFont="1" applyBorder="1" applyAlignment="1">
      <alignment horizontal="center"/>
    </xf>
    <xf numFmtId="4" fontId="1" fillId="0" borderId="39" xfId="0" applyNumberFormat="1" applyFont="1" applyBorder="1" applyAlignment="1">
      <alignment horizontal="center"/>
    </xf>
    <xf numFmtId="4" fontId="1" fillId="0" borderId="40" xfId="0" applyNumberFormat="1" applyFont="1" applyBorder="1" applyAlignment="1">
      <alignment/>
    </xf>
    <xf numFmtId="4" fontId="7" fillId="0" borderId="38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/>
    </xf>
    <xf numFmtId="0" fontId="1" fillId="33" borderId="41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4" fontId="8" fillId="33" borderId="15" xfId="0" applyNumberFormat="1" applyFont="1" applyFill="1" applyBorder="1" applyAlignment="1">
      <alignment horizontal="center"/>
    </xf>
    <xf numFmtId="4" fontId="8" fillId="33" borderId="42" xfId="0" applyNumberFormat="1" applyFont="1" applyFill="1" applyBorder="1" applyAlignment="1">
      <alignment horizontal="center"/>
    </xf>
    <xf numFmtId="4" fontId="8" fillId="33" borderId="41" xfId="0" applyNumberFormat="1" applyFont="1" applyFill="1" applyBorder="1" applyAlignment="1">
      <alignment horizontal="center"/>
    </xf>
    <xf numFmtId="4" fontId="8" fillId="33" borderId="43" xfId="0" applyNumberFormat="1" applyFont="1" applyFill="1" applyBorder="1" applyAlignment="1">
      <alignment horizontal="center"/>
    </xf>
    <xf numFmtId="4" fontId="8" fillId="33" borderId="41" xfId="0" applyNumberFormat="1" applyFont="1" applyFill="1" applyBorder="1" applyAlignment="1">
      <alignment/>
    </xf>
    <xf numFmtId="4" fontId="8" fillId="33" borderId="15" xfId="0" applyNumberFormat="1" applyFont="1" applyFill="1" applyBorder="1" applyAlignment="1">
      <alignment/>
    </xf>
    <xf numFmtId="4" fontId="8" fillId="33" borderId="44" xfId="0" applyNumberFormat="1" applyFont="1" applyFill="1" applyBorder="1" applyAlignment="1">
      <alignment horizontal="center"/>
    </xf>
    <xf numFmtId="4" fontId="8" fillId="33" borderId="43" xfId="0" applyNumberFormat="1" applyFont="1" applyFill="1" applyBorder="1" applyAlignment="1">
      <alignment/>
    </xf>
    <xf numFmtId="4" fontId="8" fillId="33" borderId="42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0" fillId="33" borderId="12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right" wrapText="1"/>
    </xf>
    <xf numFmtId="4" fontId="9" fillId="33" borderId="10" xfId="0" applyNumberFormat="1" applyFont="1" applyFill="1" applyBorder="1" applyAlignment="1">
      <alignment horizontal="center"/>
    </xf>
    <xf numFmtId="4" fontId="8" fillId="33" borderId="19" xfId="0" applyNumberFormat="1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4" fontId="8" fillId="33" borderId="26" xfId="0" applyNumberFormat="1" applyFont="1" applyFill="1" applyBorder="1" applyAlignment="1">
      <alignment horizontal="center"/>
    </xf>
    <xf numFmtId="4" fontId="7" fillId="0" borderId="26" xfId="0" applyNumberFormat="1" applyFont="1" applyFill="1" applyBorder="1" applyAlignment="1">
      <alignment horizontal="center"/>
    </xf>
    <xf numFmtId="4" fontId="9" fillId="33" borderId="26" xfId="0" applyNumberFormat="1" applyFont="1" applyFill="1" applyBorder="1" applyAlignment="1">
      <alignment horizontal="left"/>
    </xf>
    <xf numFmtId="4" fontId="9" fillId="0" borderId="26" xfId="0" applyNumberFormat="1" applyFont="1" applyFill="1" applyBorder="1" applyAlignment="1">
      <alignment horizontal="left"/>
    </xf>
    <xf numFmtId="4" fontId="7" fillId="0" borderId="28" xfId="0" applyNumberFormat="1" applyFont="1" applyFill="1" applyBorder="1" applyAlignment="1">
      <alignment horizontal="center"/>
    </xf>
    <xf numFmtId="4" fontId="8" fillId="33" borderId="22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9" fillId="0" borderId="22" xfId="0" applyNumberFormat="1" applyFont="1" applyFill="1" applyBorder="1" applyAlignment="1">
      <alignment horizontal="left"/>
    </xf>
    <xf numFmtId="4" fontId="7" fillId="0" borderId="45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4" fontId="51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horizontal="right" wrapText="1"/>
    </xf>
    <xf numFmtId="4" fontId="1" fillId="0" borderId="36" xfId="0" applyNumberFormat="1" applyFont="1" applyBorder="1" applyAlignment="1">
      <alignment/>
    </xf>
    <xf numFmtId="4" fontId="8" fillId="33" borderId="34" xfId="0" applyNumberFormat="1" applyFont="1" applyFill="1" applyBorder="1" applyAlignment="1">
      <alignment/>
    </xf>
    <xf numFmtId="4" fontId="8" fillId="33" borderId="32" xfId="0" applyNumberFormat="1" applyFont="1" applyFill="1" applyBorder="1" applyAlignment="1">
      <alignment/>
    </xf>
    <xf numFmtId="4" fontId="1" fillId="0" borderId="39" xfId="0" applyNumberFormat="1" applyFont="1" applyBorder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4" fontId="0" fillId="0" borderId="0" xfId="0" applyNumberFormat="1" applyFont="1" applyAlignment="1">
      <alignment horizontal="left"/>
    </xf>
    <xf numFmtId="0" fontId="52" fillId="34" borderId="11" xfId="0" applyFont="1" applyFill="1" applyBorder="1" applyAlignment="1">
      <alignment horizontal="center"/>
    </xf>
    <xf numFmtId="0" fontId="52" fillId="34" borderId="14" xfId="0" applyFont="1" applyFill="1" applyBorder="1" applyAlignment="1">
      <alignment horizontal="center"/>
    </xf>
    <xf numFmtId="0" fontId="52" fillId="34" borderId="16" xfId="0" applyFont="1" applyFill="1" applyBorder="1" applyAlignment="1">
      <alignment horizontal="center"/>
    </xf>
    <xf numFmtId="0" fontId="52" fillId="34" borderId="11" xfId="0" applyFont="1" applyFill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72"/>
  <sheetViews>
    <sheetView tabSelected="1" view="pageBreakPreview" zoomScaleSheetLayoutView="100" zoomScalePageLayoutView="0" workbookViewId="0" topLeftCell="AH73">
      <selection activeCell="AM84" sqref="AM84"/>
    </sheetView>
  </sheetViews>
  <sheetFormatPr defaultColWidth="9.140625" defaultRowHeight="12.75"/>
  <cols>
    <col min="1" max="1" width="4.421875" style="0" hidden="1" customWidth="1"/>
    <col min="2" max="2" width="20.00390625" style="0" hidden="1" customWidth="1"/>
    <col min="3" max="3" width="12.00390625" style="0" hidden="1" customWidth="1"/>
    <col min="4" max="4" width="0.2890625" style="0" hidden="1" customWidth="1"/>
    <col min="5" max="5" width="17.140625" style="0" hidden="1" customWidth="1"/>
    <col min="6" max="6" width="13.7109375" style="0" hidden="1" customWidth="1"/>
    <col min="7" max="9" width="12.57421875" style="0" hidden="1" customWidth="1"/>
    <col min="10" max="10" width="13.7109375" style="0" hidden="1" customWidth="1"/>
    <col min="11" max="11" width="15.140625" style="0" hidden="1" customWidth="1"/>
    <col min="12" max="12" width="14.8515625" style="0" hidden="1" customWidth="1"/>
    <col min="13" max="13" width="11.140625" style="0" hidden="1" customWidth="1"/>
    <col min="14" max="14" width="11.7109375" style="0" hidden="1" customWidth="1"/>
    <col min="15" max="15" width="11.28125" style="0" hidden="1" customWidth="1"/>
    <col min="16" max="16" width="13.28125" style="0" hidden="1" customWidth="1"/>
    <col min="17" max="17" width="13.7109375" style="0" hidden="1" customWidth="1"/>
    <col min="18" max="18" width="14.28125" style="0" hidden="1" customWidth="1"/>
    <col min="19" max="19" width="14.140625" style="0" hidden="1" customWidth="1"/>
    <col min="20" max="20" width="10.28125" style="0" hidden="1" customWidth="1"/>
    <col min="21" max="21" width="0.2890625" style="0" hidden="1" customWidth="1"/>
    <col min="22" max="22" width="13.28125" style="0" hidden="1" customWidth="1"/>
    <col min="23" max="23" width="9.57421875" style="0" hidden="1" customWidth="1"/>
    <col min="24" max="24" width="14.00390625" style="0" hidden="1" customWidth="1"/>
    <col min="25" max="25" width="14.28125" style="0" hidden="1" customWidth="1"/>
    <col min="26" max="26" width="0.13671875" style="0" hidden="1" customWidth="1"/>
    <col min="27" max="27" width="13.7109375" style="0" hidden="1" customWidth="1"/>
    <col min="28" max="28" width="0.13671875" style="0" hidden="1" customWidth="1"/>
    <col min="29" max="30" width="14.7109375" style="0" hidden="1" customWidth="1"/>
    <col min="31" max="31" width="14.28125" style="0" hidden="1" customWidth="1"/>
    <col min="32" max="32" width="13.8515625" style="0" hidden="1" customWidth="1"/>
    <col min="33" max="33" width="12.28125" style="0" hidden="1" customWidth="1"/>
    <col min="34" max="34" width="10.421875" style="0" customWidth="1"/>
    <col min="35" max="35" width="8.7109375" style="0" customWidth="1"/>
    <col min="36" max="36" width="13.140625" style="0" customWidth="1"/>
    <col min="37" max="37" width="14.00390625" style="0" customWidth="1"/>
    <col min="38" max="39" width="15.00390625" style="0" customWidth="1"/>
    <col min="40" max="40" width="12.421875" style="0" customWidth="1"/>
    <col min="41" max="41" width="14.7109375" style="0" customWidth="1"/>
    <col min="42" max="42" width="15.140625" style="0" customWidth="1"/>
    <col min="43" max="43" width="11.7109375" style="0" bestFit="1" customWidth="1"/>
    <col min="44" max="44" width="9.421875" style="0" customWidth="1"/>
    <col min="45" max="45" width="16.421875" style="0" customWidth="1"/>
    <col min="46" max="46" width="11.7109375" style="0" customWidth="1"/>
    <col min="51" max="52" width="8.8515625" style="0" customWidth="1"/>
  </cols>
  <sheetData>
    <row r="1" spans="2:42" ht="15" customHeight="1" thickBot="1">
      <c r="B1" s="209" t="s">
        <v>97</v>
      </c>
      <c r="C1" s="209"/>
      <c r="D1" s="209"/>
      <c r="E1" s="209"/>
      <c r="F1" s="209"/>
      <c r="G1" s="209"/>
      <c r="H1" s="209"/>
      <c r="I1" s="210"/>
      <c r="J1" s="210"/>
      <c r="K1" s="210"/>
      <c r="L1" s="209"/>
      <c r="M1" s="209"/>
      <c r="N1" s="209"/>
      <c r="O1" s="209"/>
      <c r="P1" s="209"/>
      <c r="Q1" s="209"/>
      <c r="R1" s="209"/>
      <c r="S1" s="209"/>
      <c r="T1" s="210"/>
      <c r="U1" s="210"/>
      <c r="V1" s="210"/>
      <c r="W1" s="210"/>
      <c r="X1" s="210"/>
      <c r="Y1" s="209"/>
      <c r="Z1" s="209"/>
      <c r="AA1" s="209"/>
      <c r="AB1" s="209"/>
      <c r="AC1" s="209"/>
      <c r="AD1" s="209"/>
      <c r="AE1" s="211"/>
      <c r="AJ1" s="212" t="s">
        <v>124</v>
      </c>
      <c r="AK1" s="213"/>
      <c r="AL1" s="213"/>
      <c r="AM1" s="213"/>
      <c r="AN1" s="213"/>
      <c r="AO1" s="214"/>
      <c r="AP1" s="1"/>
    </row>
    <row r="2" spans="2:42" ht="67.5" customHeight="1" thickBot="1">
      <c r="B2" s="21"/>
      <c r="C2" s="22" t="s">
        <v>43</v>
      </c>
      <c r="D2" s="22"/>
      <c r="E2" s="22"/>
      <c r="F2" s="22"/>
      <c r="G2" s="91"/>
      <c r="H2" s="111"/>
      <c r="I2" s="22"/>
      <c r="J2" s="92"/>
      <c r="K2" s="215" t="s">
        <v>98</v>
      </c>
      <c r="L2" s="114" t="s">
        <v>42</v>
      </c>
      <c r="M2" s="22"/>
      <c r="N2" s="22"/>
      <c r="O2" s="92"/>
      <c r="P2" s="22"/>
      <c r="Q2" s="92"/>
      <c r="R2" s="215" t="s">
        <v>99</v>
      </c>
      <c r="S2" s="97" t="s">
        <v>41</v>
      </c>
      <c r="T2" s="22"/>
      <c r="U2" s="22"/>
      <c r="V2" s="189"/>
      <c r="W2" s="215" t="s">
        <v>100</v>
      </c>
      <c r="X2" s="217" t="s">
        <v>96</v>
      </c>
      <c r="Y2" s="26"/>
      <c r="Z2" s="26"/>
      <c r="AA2" s="26"/>
      <c r="AB2" s="26"/>
      <c r="AC2" s="26"/>
      <c r="AD2" s="1"/>
      <c r="AE2" s="1"/>
      <c r="AF2" s="219" t="s">
        <v>103</v>
      </c>
      <c r="AJ2" s="56" t="s">
        <v>50</v>
      </c>
      <c r="AK2" s="57" t="s">
        <v>53</v>
      </c>
      <c r="AL2" s="57" t="s">
        <v>54</v>
      </c>
      <c r="AM2" s="57" t="s">
        <v>94</v>
      </c>
      <c r="AN2" s="58" t="s">
        <v>51</v>
      </c>
      <c r="AO2" s="58" t="s">
        <v>52</v>
      </c>
      <c r="AP2" s="1" t="s">
        <v>65</v>
      </c>
    </row>
    <row r="3" spans="1:42" ht="56.25" customHeight="1">
      <c r="A3" s="7"/>
      <c r="B3" s="7"/>
      <c r="C3" s="14" t="s">
        <v>84</v>
      </c>
      <c r="D3" s="14" t="s">
        <v>72</v>
      </c>
      <c r="E3" s="14" t="s">
        <v>90</v>
      </c>
      <c r="F3" s="15" t="s">
        <v>73</v>
      </c>
      <c r="G3" s="112" t="s">
        <v>91</v>
      </c>
      <c r="H3" s="14" t="s">
        <v>77</v>
      </c>
      <c r="I3" s="14" t="s">
        <v>83</v>
      </c>
      <c r="J3" s="15" t="s">
        <v>82</v>
      </c>
      <c r="K3" s="216"/>
      <c r="L3" s="90" t="s">
        <v>85</v>
      </c>
      <c r="M3" s="14" t="s">
        <v>119</v>
      </c>
      <c r="N3" s="112" t="s">
        <v>86</v>
      </c>
      <c r="O3" s="90" t="s">
        <v>77</v>
      </c>
      <c r="P3" s="14" t="s">
        <v>83</v>
      </c>
      <c r="Q3" s="15" t="s">
        <v>82</v>
      </c>
      <c r="R3" s="216"/>
      <c r="S3" s="90" t="s">
        <v>40</v>
      </c>
      <c r="T3" s="14" t="s">
        <v>120</v>
      </c>
      <c r="U3" s="15" t="s">
        <v>81</v>
      </c>
      <c r="V3" s="15" t="s">
        <v>82</v>
      </c>
      <c r="W3" s="216"/>
      <c r="X3" s="218"/>
      <c r="Y3" s="98" t="s">
        <v>44</v>
      </c>
      <c r="Z3" s="8"/>
      <c r="AA3" s="8" t="s">
        <v>101</v>
      </c>
      <c r="AB3" s="8"/>
      <c r="AC3" s="11" t="s">
        <v>0</v>
      </c>
      <c r="AD3" s="30" t="s">
        <v>121</v>
      </c>
      <c r="AE3" s="30" t="s">
        <v>102</v>
      </c>
      <c r="AF3" s="220"/>
      <c r="AJ3" s="1"/>
      <c r="AK3" s="1"/>
      <c r="AL3" s="1"/>
      <c r="AM3" s="1"/>
      <c r="AN3" s="1"/>
      <c r="AO3" s="1"/>
      <c r="AP3" s="1"/>
    </row>
    <row r="4" spans="1:42" ht="21" customHeight="1">
      <c r="A4" s="9">
        <v>211</v>
      </c>
      <c r="B4" s="85" t="s">
        <v>1</v>
      </c>
      <c r="C4" s="61">
        <v>1520100</v>
      </c>
      <c r="D4" s="62">
        <v>-46900</v>
      </c>
      <c r="E4" s="62">
        <f aca="true" t="shared" si="0" ref="E4:E10">C4+D4</f>
        <v>1473200</v>
      </c>
      <c r="F4" s="62">
        <v>-75100</v>
      </c>
      <c r="G4" s="179">
        <f>E4+F4</f>
        <v>1398100</v>
      </c>
      <c r="H4" s="61"/>
      <c r="I4" s="184"/>
      <c r="J4" s="62"/>
      <c r="K4" s="105">
        <f>G4+H4+I4+J4</f>
        <v>1398100</v>
      </c>
      <c r="L4" s="99">
        <v>19900000</v>
      </c>
      <c r="M4" s="28"/>
      <c r="N4" s="115">
        <f>L4+M4</f>
        <v>19900000</v>
      </c>
      <c r="O4" s="28"/>
      <c r="P4" s="24"/>
      <c r="Q4" s="28"/>
      <c r="R4" s="108">
        <f>N4+O4+P4+Q4</f>
        <v>19900000</v>
      </c>
      <c r="S4" s="99">
        <v>400000</v>
      </c>
      <c r="T4" s="24">
        <v>-200</v>
      </c>
      <c r="U4" s="24"/>
      <c r="V4" s="28"/>
      <c r="W4" s="108">
        <f>S4+T4+U4+V4</f>
        <v>399800</v>
      </c>
      <c r="X4" s="138">
        <f>K4+R4+W4</f>
        <v>21697900</v>
      </c>
      <c r="Y4" s="99"/>
      <c r="Z4" s="28"/>
      <c r="AA4" s="28"/>
      <c r="AB4" s="28"/>
      <c r="AC4" s="28">
        <f>X4+Y4+Z4</f>
        <v>21697900</v>
      </c>
      <c r="AD4" s="33">
        <v>1927586</v>
      </c>
      <c r="AE4" s="29">
        <f>AC4+AD4</f>
        <v>23625486</v>
      </c>
      <c r="AF4" s="3"/>
      <c r="AJ4" s="1"/>
      <c r="AK4" s="35"/>
      <c r="AL4" s="1"/>
      <c r="AM4" s="1"/>
      <c r="AN4" s="1"/>
      <c r="AO4" s="1"/>
      <c r="AP4" s="1"/>
    </row>
    <row r="5" spans="1:42" ht="34.5" customHeight="1">
      <c r="A5" s="31" t="s">
        <v>47</v>
      </c>
      <c r="B5" s="70" t="s">
        <v>48</v>
      </c>
      <c r="C5" s="61"/>
      <c r="D5" s="62"/>
      <c r="E5" s="62">
        <f t="shared" si="0"/>
        <v>0</v>
      </c>
      <c r="F5" s="62"/>
      <c r="G5" s="179">
        <f aca="true" t="shared" si="1" ref="G5:G21">E5+F5</f>
        <v>0</v>
      </c>
      <c r="H5" s="61"/>
      <c r="I5" s="184"/>
      <c r="J5" s="62"/>
      <c r="K5" s="105">
        <f aca="true" t="shared" si="2" ref="K5:K64">G5+H5+I5+J5</f>
        <v>0</v>
      </c>
      <c r="L5" s="99">
        <v>80000</v>
      </c>
      <c r="M5" s="28"/>
      <c r="N5" s="115">
        <f aca="true" t="shared" si="3" ref="N5:N64">L5+M5</f>
        <v>80000</v>
      </c>
      <c r="O5" s="28"/>
      <c r="P5" s="24"/>
      <c r="Q5" s="28"/>
      <c r="R5" s="108">
        <f aca="true" t="shared" si="4" ref="R5:R64">N5+O5+P5+Q5</f>
        <v>80000</v>
      </c>
      <c r="S5" s="99"/>
      <c r="T5" s="24">
        <v>300</v>
      </c>
      <c r="U5" s="24"/>
      <c r="V5" s="28"/>
      <c r="W5" s="108">
        <f aca="true" t="shared" si="5" ref="W5:W64">S5+T5+U5</f>
        <v>300</v>
      </c>
      <c r="X5" s="138">
        <f>K5+R5+W5</f>
        <v>80300</v>
      </c>
      <c r="Y5" s="99"/>
      <c r="Z5" s="28"/>
      <c r="AA5" s="28"/>
      <c r="AB5" s="28"/>
      <c r="AC5" s="28">
        <f aca="true" t="shared" si="6" ref="AC5:AC15">X5+Y5+Z5</f>
        <v>80300</v>
      </c>
      <c r="AD5" s="33"/>
      <c r="AE5" s="29">
        <f>AC5+AD5</f>
        <v>80300</v>
      </c>
      <c r="AF5" s="3"/>
      <c r="AJ5" s="1"/>
      <c r="AK5" s="1"/>
      <c r="AL5" s="1"/>
      <c r="AM5" s="1"/>
      <c r="AN5" s="1"/>
      <c r="AO5" s="1"/>
      <c r="AP5" s="1"/>
    </row>
    <row r="6" spans="1:42" ht="21" customHeight="1">
      <c r="A6" s="9">
        <v>213</v>
      </c>
      <c r="B6" s="85" t="s">
        <v>2</v>
      </c>
      <c r="C6" s="61">
        <v>459100</v>
      </c>
      <c r="D6" s="62">
        <v>-14100</v>
      </c>
      <c r="E6" s="62">
        <f t="shared" si="0"/>
        <v>445000</v>
      </c>
      <c r="F6" s="62">
        <v>-22700</v>
      </c>
      <c r="G6" s="179">
        <f t="shared" si="1"/>
        <v>422300</v>
      </c>
      <c r="H6" s="61"/>
      <c r="I6" s="184"/>
      <c r="J6" s="62"/>
      <c r="K6" s="105">
        <f t="shared" si="2"/>
        <v>422300</v>
      </c>
      <c r="L6" s="99">
        <v>6009800</v>
      </c>
      <c r="M6" s="28"/>
      <c r="N6" s="115">
        <f t="shared" si="3"/>
        <v>6009800</v>
      </c>
      <c r="O6" s="28"/>
      <c r="P6" s="24"/>
      <c r="Q6" s="28"/>
      <c r="R6" s="108">
        <f t="shared" si="4"/>
        <v>6009800</v>
      </c>
      <c r="S6" s="99">
        <v>120800</v>
      </c>
      <c r="T6" s="24">
        <v>-100</v>
      </c>
      <c r="U6" s="24"/>
      <c r="V6" s="28"/>
      <c r="W6" s="108">
        <f>S6+T6+U6+V6</f>
        <v>120700</v>
      </c>
      <c r="X6" s="138">
        <f>K6+R6+W6</f>
        <v>6552800</v>
      </c>
      <c r="Y6" s="99"/>
      <c r="Z6" s="28"/>
      <c r="AA6" s="28"/>
      <c r="AB6" s="28"/>
      <c r="AC6" s="28">
        <f t="shared" si="6"/>
        <v>6552800</v>
      </c>
      <c r="AD6" s="33">
        <v>582114</v>
      </c>
      <c r="AE6" s="29">
        <f aca="true" t="shared" si="7" ref="AE6:AE64">AC6+AD6</f>
        <v>7134914</v>
      </c>
      <c r="AF6" s="3"/>
      <c r="AJ6" s="1"/>
      <c r="AK6" s="1"/>
      <c r="AL6" s="1"/>
      <c r="AM6" s="1"/>
      <c r="AN6" s="1"/>
      <c r="AO6" s="1"/>
      <c r="AP6" s="1"/>
    </row>
    <row r="7" spans="1:42" ht="18" customHeight="1">
      <c r="A7" s="9">
        <v>212</v>
      </c>
      <c r="B7" s="85" t="s">
        <v>3</v>
      </c>
      <c r="C7" s="61">
        <f>C8+C9+C10</f>
        <v>0</v>
      </c>
      <c r="D7" s="61">
        <f>D8+D9+D10</f>
        <v>12000</v>
      </c>
      <c r="E7" s="61">
        <f t="shared" si="0"/>
        <v>12000</v>
      </c>
      <c r="F7" s="62">
        <f>F8+F9+F10</f>
        <v>0</v>
      </c>
      <c r="G7" s="179">
        <f t="shared" si="1"/>
        <v>12000</v>
      </c>
      <c r="H7" s="61">
        <f>H8+H9+H10</f>
        <v>0</v>
      </c>
      <c r="I7" s="184">
        <f>I8+I9+I10</f>
        <v>0</v>
      </c>
      <c r="J7" s="62">
        <f>J8+J9+J10</f>
        <v>0</v>
      </c>
      <c r="K7" s="105">
        <f t="shared" si="2"/>
        <v>12000</v>
      </c>
      <c r="L7" s="104">
        <f>L8+L9+L10</f>
        <v>0</v>
      </c>
      <c r="M7" s="62">
        <f>M8+M9+M10</f>
        <v>34500</v>
      </c>
      <c r="N7" s="115">
        <f t="shared" si="3"/>
        <v>34500</v>
      </c>
      <c r="O7" s="28"/>
      <c r="P7" s="24">
        <f>P8+P9+P10</f>
        <v>0</v>
      </c>
      <c r="Q7" s="28">
        <f>Q8+Q9+Q10</f>
        <v>0</v>
      </c>
      <c r="R7" s="108">
        <f t="shared" si="4"/>
        <v>34500</v>
      </c>
      <c r="S7" s="104">
        <f>S8+S9+S10</f>
        <v>0</v>
      </c>
      <c r="T7" s="61"/>
      <c r="U7" s="61"/>
      <c r="V7" s="62"/>
      <c r="W7" s="108">
        <f t="shared" si="5"/>
        <v>0</v>
      </c>
      <c r="X7" s="138">
        <f aca="true" t="shared" si="8" ref="X7:X64">K7+R7+W7</f>
        <v>46500</v>
      </c>
      <c r="Y7" s="99"/>
      <c r="Z7" s="28"/>
      <c r="AA7" s="28"/>
      <c r="AB7" s="28"/>
      <c r="AC7" s="28">
        <f t="shared" si="6"/>
        <v>46500</v>
      </c>
      <c r="AD7" s="5"/>
      <c r="AE7" s="29">
        <f t="shared" si="7"/>
        <v>46500</v>
      </c>
      <c r="AF7" s="3"/>
      <c r="AJ7" s="1"/>
      <c r="AK7" s="1"/>
      <c r="AL7" s="1"/>
      <c r="AM7" s="1"/>
      <c r="AN7" s="1"/>
      <c r="AO7" s="1"/>
      <c r="AP7" s="1"/>
    </row>
    <row r="8" spans="1:42" ht="18" customHeight="1">
      <c r="A8" s="43"/>
      <c r="B8" s="63" t="s">
        <v>62</v>
      </c>
      <c r="C8" s="64"/>
      <c r="D8" s="64"/>
      <c r="E8" s="64">
        <f t="shared" si="0"/>
        <v>0</v>
      </c>
      <c r="F8" s="68"/>
      <c r="G8" s="180">
        <f t="shared" si="1"/>
        <v>0</v>
      </c>
      <c r="H8" s="64"/>
      <c r="I8" s="185"/>
      <c r="J8" s="68"/>
      <c r="K8" s="106">
        <f t="shared" si="2"/>
        <v>0</v>
      </c>
      <c r="L8" s="107"/>
      <c r="M8" s="68">
        <v>3500</v>
      </c>
      <c r="N8" s="116">
        <f t="shared" si="3"/>
        <v>3500</v>
      </c>
      <c r="O8" s="69"/>
      <c r="P8" s="84"/>
      <c r="Q8" s="69"/>
      <c r="R8" s="143">
        <f t="shared" si="4"/>
        <v>3500</v>
      </c>
      <c r="S8" s="103"/>
      <c r="T8" s="142"/>
      <c r="U8" s="142"/>
      <c r="V8" s="65"/>
      <c r="W8" s="108">
        <f t="shared" si="5"/>
        <v>0</v>
      </c>
      <c r="X8" s="140">
        <f t="shared" si="8"/>
        <v>3500</v>
      </c>
      <c r="Y8" s="103"/>
      <c r="Z8" s="65"/>
      <c r="AA8" s="65"/>
      <c r="AB8" s="65"/>
      <c r="AC8" s="67">
        <f>X8+Y8+Z8</f>
        <v>3500</v>
      </c>
      <c r="AD8" s="5"/>
      <c r="AE8" s="52">
        <f t="shared" si="7"/>
        <v>3500</v>
      </c>
      <c r="AF8" s="3"/>
      <c r="AJ8" s="1"/>
      <c r="AK8" s="1"/>
      <c r="AL8" s="1"/>
      <c r="AM8" s="1"/>
      <c r="AN8" s="1"/>
      <c r="AO8" s="1"/>
      <c r="AP8" s="1"/>
    </row>
    <row r="9" spans="1:42" ht="18" customHeight="1">
      <c r="A9" s="43"/>
      <c r="B9" s="63" t="s">
        <v>58</v>
      </c>
      <c r="C9" s="64"/>
      <c r="D9" s="64">
        <v>12000</v>
      </c>
      <c r="E9" s="64">
        <f t="shared" si="0"/>
        <v>12000</v>
      </c>
      <c r="F9" s="68"/>
      <c r="G9" s="180">
        <f t="shared" si="1"/>
        <v>12000</v>
      </c>
      <c r="H9" s="64"/>
      <c r="I9" s="185"/>
      <c r="J9" s="68"/>
      <c r="K9" s="106">
        <f t="shared" si="2"/>
        <v>12000</v>
      </c>
      <c r="L9" s="107"/>
      <c r="M9" s="68">
        <v>20000</v>
      </c>
      <c r="N9" s="116">
        <f t="shared" si="3"/>
        <v>20000</v>
      </c>
      <c r="O9" s="69"/>
      <c r="P9" s="84"/>
      <c r="Q9" s="69"/>
      <c r="R9" s="143">
        <f t="shared" si="4"/>
        <v>20000</v>
      </c>
      <c r="S9" s="103"/>
      <c r="T9" s="142"/>
      <c r="U9" s="142"/>
      <c r="V9" s="65"/>
      <c r="W9" s="108">
        <f t="shared" si="5"/>
        <v>0</v>
      </c>
      <c r="X9" s="140">
        <f t="shared" si="8"/>
        <v>32000</v>
      </c>
      <c r="Y9" s="103"/>
      <c r="Z9" s="65"/>
      <c r="AA9" s="65"/>
      <c r="AB9" s="65"/>
      <c r="AC9" s="67">
        <f>X9+Y9+Z9</f>
        <v>32000</v>
      </c>
      <c r="AD9" s="5"/>
      <c r="AE9" s="52">
        <f t="shared" si="7"/>
        <v>32000</v>
      </c>
      <c r="AF9" s="3"/>
      <c r="AJ9" s="1"/>
      <c r="AK9" s="1"/>
      <c r="AL9" s="1"/>
      <c r="AM9" s="1"/>
      <c r="AN9" s="1"/>
      <c r="AO9" s="1"/>
      <c r="AP9" s="1"/>
    </row>
    <row r="10" spans="1:42" ht="18" customHeight="1" thickBot="1">
      <c r="A10" s="43"/>
      <c r="B10" s="63" t="s">
        <v>57</v>
      </c>
      <c r="C10" s="64"/>
      <c r="D10" s="64"/>
      <c r="E10" s="64">
        <f t="shared" si="0"/>
        <v>0</v>
      </c>
      <c r="F10" s="68"/>
      <c r="G10" s="180">
        <f t="shared" si="1"/>
        <v>0</v>
      </c>
      <c r="H10" s="64"/>
      <c r="I10" s="185"/>
      <c r="J10" s="68"/>
      <c r="K10" s="106">
        <f t="shared" si="2"/>
        <v>0</v>
      </c>
      <c r="L10" s="107"/>
      <c r="M10" s="68">
        <v>11000</v>
      </c>
      <c r="N10" s="116">
        <f t="shared" si="3"/>
        <v>11000</v>
      </c>
      <c r="O10" s="69"/>
      <c r="P10" s="84"/>
      <c r="Q10" s="69"/>
      <c r="R10" s="143">
        <f t="shared" si="4"/>
        <v>11000</v>
      </c>
      <c r="S10" s="103"/>
      <c r="T10" s="142"/>
      <c r="U10" s="142"/>
      <c r="V10" s="65"/>
      <c r="W10" s="108">
        <f t="shared" si="5"/>
        <v>0</v>
      </c>
      <c r="X10" s="140">
        <f t="shared" si="8"/>
        <v>11000</v>
      </c>
      <c r="Y10" s="103"/>
      <c r="Z10" s="65"/>
      <c r="AA10" s="65"/>
      <c r="AB10" s="65"/>
      <c r="AC10" s="67">
        <f>X10+Y10+Z10</f>
        <v>11000</v>
      </c>
      <c r="AD10" s="5"/>
      <c r="AE10" s="52">
        <f t="shared" si="7"/>
        <v>11000</v>
      </c>
      <c r="AF10" s="3"/>
      <c r="AJ10" s="36"/>
      <c r="AK10" s="36"/>
      <c r="AL10" s="36"/>
      <c r="AM10" s="36"/>
      <c r="AN10" s="36"/>
      <c r="AO10" s="36"/>
      <c r="AP10" s="36"/>
    </row>
    <row r="11" spans="1:46" ht="15" customHeight="1" thickBot="1">
      <c r="A11" s="9">
        <v>221</v>
      </c>
      <c r="B11" s="85" t="s">
        <v>4</v>
      </c>
      <c r="C11" s="61">
        <f>C12+C13</f>
        <v>48400</v>
      </c>
      <c r="D11" s="61"/>
      <c r="E11" s="61">
        <f>E12+E13</f>
        <v>48400</v>
      </c>
      <c r="F11" s="62">
        <f>F12</f>
        <v>0</v>
      </c>
      <c r="G11" s="179">
        <f t="shared" si="1"/>
        <v>48400</v>
      </c>
      <c r="H11" s="61"/>
      <c r="I11" s="184">
        <f>I12+I13</f>
        <v>0</v>
      </c>
      <c r="J11" s="62">
        <f>J12+J13</f>
        <v>0</v>
      </c>
      <c r="K11" s="105">
        <f t="shared" si="2"/>
        <v>48400</v>
      </c>
      <c r="L11" s="104">
        <f>L12+L13</f>
        <v>14500</v>
      </c>
      <c r="M11" s="62"/>
      <c r="N11" s="115">
        <f t="shared" si="3"/>
        <v>14500</v>
      </c>
      <c r="O11" s="28"/>
      <c r="P11" s="24">
        <f>P12+P13</f>
        <v>0</v>
      </c>
      <c r="Q11" s="28">
        <f>Q12+Q13</f>
        <v>0</v>
      </c>
      <c r="R11" s="108">
        <f t="shared" si="4"/>
        <v>14500</v>
      </c>
      <c r="S11" s="104">
        <f>S12+S13</f>
        <v>0</v>
      </c>
      <c r="T11" s="61"/>
      <c r="U11" s="61"/>
      <c r="V11" s="62"/>
      <c r="W11" s="108">
        <f t="shared" si="5"/>
        <v>0</v>
      </c>
      <c r="X11" s="138">
        <f t="shared" si="8"/>
        <v>62900</v>
      </c>
      <c r="Y11" s="99"/>
      <c r="Z11" s="28"/>
      <c r="AA11" s="28">
        <f>AA12+AA13</f>
        <v>3723</v>
      </c>
      <c r="AB11" s="28"/>
      <c r="AC11" s="28">
        <f>X11+Y11+Z11+AA11+AB11</f>
        <v>66623</v>
      </c>
      <c r="AD11" s="5"/>
      <c r="AE11" s="29">
        <f t="shared" si="7"/>
        <v>66623</v>
      </c>
      <c r="AF11" s="18">
        <f>AE11</f>
        <v>66623</v>
      </c>
      <c r="AI11" s="192" t="s">
        <v>66</v>
      </c>
      <c r="AJ11" s="51"/>
      <c r="AK11" s="38">
        <f>AK12+AK13</f>
        <v>66623</v>
      </c>
      <c r="AL11" s="38"/>
      <c r="AM11" s="38"/>
      <c r="AN11" s="38"/>
      <c r="AO11" s="38"/>
      <c r="AP11" s="53">
        <f>AJ11+AK11+AL11+AN11+AO11</f>
        <v>66623</v>
      </c>
      <c r="AT11" s="19"/>
    </row>
    <row r="12" spans="1:46" ht="16.5" customHeight="1">
      <c r="A12" s="43"/>
      <c r="B12" s="63" t="s">
        <v>55</v>
      </c>
      <c r="C12" s="64">
        <v>48400</v>
      </c>
      <c r="D12" s="68"/>
      <c r="E12" s="68">
        <f>C12+D12</f>
        <v>48400</v>
      </c>
      <c r="F12" s="68"/>
      <c r="G12" s="180">
        <f t="shared" si="1"/>
        <v>48400</v>
      </c>
      <c r="H12" s="64"/>
      <c r="I12" s="185"/>
      <c r="J12" s="68"/>
      <c r="K12" s="106">
        <f t="shared" si="2"/>
        <v>48400</v>
      </c>
      <c r="L12" s="100"/>
      <c r="M12" s="69"/>
      <c r="N12" s="116">
        <f t="shared" si="3"/>
        <v>0</v>
      </c>
      <c r="O12" s="69"/>
      <c r="P12" s="84"/>
      <c r="Q12" s="69"/>
      <c r="R12" s="143">
        <f t="shared" si="4"/>
        <v>0</v>
      </c>
      <c r="S12" s="100"/>
      <c r="T12" s="84"/>
      <c r="U12" s="84"/>
      <c r="V12" s="69"/>
      <c r="W12" s="108">
        <f t="shared" si="5"/>
        <v>0</v>
      </c>
      <c r="X12" s="140">
        <f t="shared" si="8"/>
        <v>48400</v>
      </c>
      <c r="Y12" s="100"/>
      <c r="Z12" s="69"/>
      <c r="AA12" s="69">
        <v>3723</v>
      </c>
      <c r="AB12" s="69"/>
      <c r="AC12" s="69">
        <f>X12+Y12+AA12+AB12</f>
        <v>52123</v>
      </c>
      <c r="AD12" s="44"/>
      <c r="AE12" s="45">
        <f t="shared" si="7"/>
        <v>52123</v>
      </c>
      <c r="AF12" s="18"/>
      <c r="AJ12" s="37"/>
      <c r="AK12" s="37">
        <v>52123</v>
      </c>
      <c r="AL12" s="37"/>
      <c r="AM12" s="37"/>
      <c r="AN12" s="37"/>
      <c r="AO12" s="37"/>
      <c r="AP12" s="37"/>
      <c r="AT12" s="19"/>
    </row>
    <row r="13" spans="1:46" ht="18" customHeight="1" thickBot="1">
      <c r="A13" s="43"/>
      <c r="B13" s="63" t="s">
        <v>60</v>
      </c>
      <c r="C13" s="64"/>
      <c r="D13" s="68"/>
      <c r="E13" s="68"/>
      <c r="F13" s="68"/>
      <c r="G13" s="180">
        <f t="shared" si="1"/>
        <v>0</v>
      </c>
      <c r="H13" s="64"/>
      <c r="I13" s="185"/>
      <c r="J13" s="68"/>
      <c r="K13" s="106">
        <f t="shared" si="2"/>
        <v>0</v>
      </c>
      <c r="L13" s="100">
        <v>14500</v>
      </c>
      <c r="M13" s="69"/>
      <c r="N13" s="116">
        <f t="shared" si="3"/>
        <v>14500</v>
      </c>
      <c r="O13" s="69"/>
      <c r="P13" s="84"/>
      <c r="Q13" s="69"/>
      <c r="R13" s="143">
        <f t="shared" si="4"/>
        <v>14500</v>
      </c>
      <c r="S13" s="100"/>
      <c r="T13" s="84"/>
      <c r="U13" s="84"/>
      <c r="V13" s="69"/>
      <c r="W13" s="108">
        <f t="shared" si="5"/>
        <v>0</v>
      </c>
      <c r="X13" s="140">
        <f t="shared" si="8"/>
        <v>14500</v>
      </c>
      <c r="Y13" s="100"/>
      <c r="Z13" s="69"/>
      <c r="AA13" s="69"/>
      <c r="AB13" s="69"/>
      <c r="AC13" s="69">
        <f>X13+Y13+AA13+AB13</f>
        <v>14500</v>
      </c>
      <c r="AD13" s="44"/>
      <c r="AE13" s="45">
        <f t="shared" si="7"/>
        <v>14500</v>
      </c>
      <c r="AF13" s="18"/>
      <c r="AJ13" s="40"/>
      <c r="AK13" s="40">
        <v>14500</v>
      </c>
      <c r="AL13" s="40"/>
      <c r="AM13" s="40"/>
      <c r="AN13" s="40"/>
      <c r="AO13" s="40"/>
      <c r="AP13" s="40"/>
      <c r="AT13" s="19"/>
    </row>
    <row r="14" spans="1:47" ht="16.5" customHeight="1" thickBot="1">
      <c r="A14" s="9">
        <v>222</v>
      </c>
      <c r="B14" s="85" t="s">
        <v>5</v>
      </c>
      <c r="C14" s="61"/>
      <c r="D14" s="62"/>
      <c r="E14" s="62"/>
      <c r="F14" s="62"/>
      <c r="G14" s="179">
        <f t="shared" si="1"/>
        <v>0</v>
      </c>
      <c r="H14" s="61"/>
      <c r="I14" s="184"/>
      <c r="J14" s="62"/>
      <c r="K14" s="105">
        <f t="shared" si="2"/>
        <v>0</v>
      </c>
      <c r="L14" s="101"/>
      <c r="M14" s="67"/>
      <c r="N14" s="115">
        <f t="shared" si="3"/>
        <v>0</v>
      </c>
      <c r="O14" s="28"/>
      <c r="P14" s="24"/>
      <c r="Q14" s="28"/>
      <c r="R14" s="108">
        <f t="shared" si="4"/>
        <v>0</v>
      </c>
      <c r="S14" s="101"/>
      <c r="T14" s="66"/>
      <c r="U14" s="66"/>
      <c r="V14" s="67"/>
      <c r="W14" s="108">
        <f t="shared" si="5"/>
        <v>0</v>
      </c>
      <c r="X14" s="138">
        <f t="shared" si="8"/>
        <v>0</v>
      </c>
      <c r="Y14" s="99"/>
      <c r="Z14" s="28"/>
      <c r="AA14" s="28"/>
      <c r="AB14" s="28"/>
      <c r="AC14" s="28">
        <f t="shared" si="6"/>
        <v>0</v>
      </c>
      <c r="AD14" s="33">
        <v>2395800</v>
      </c>
      <c r="AE14" s="29">
        <f t="shared" si="7"/>
        <v>2395800</v>
      </c>
      <c r="AF14" s="18">
        <f>AE14</f>
        <v>2395800</v>
      </c>
      <c r="AI14" s="133" t="s">
        <v>5</v>
      </c>
      <c r="AJ14" s="134"/>
      <c r="AK14" s="135"/>
      <c r="AL14" s="135">
        <v>1644747.42</v>
      </c>
      <c r="AM14" s="135"/>
      <c r="AN14" s="135">
        <v>751052.58</v>
      </c>
      <c r="AO14" s="135"/>
      <c r="AP14" s="96">
        <f>AJ14+AK14+AL14+AN14+AO14</f>
        <v>2395800</v>
      </c>
      <c r="AQ14" s="172"/>
      <c r="AR14" s="173"/>
      <c r="AT14" s="19"/>
      <c r="AU14" s="86"/>
    </row>
    <row r="15" spans="1:46" ht="13.5" thickBot="1">
      <c r="A15" s="9">
        <v>222</v>
      </c>
      <c r="B15" s="85" t="s">
        <v>6</v>
      </c>
      <c r="C15" s="61"/>
      <c r="D15" s="62"/>
      <c r="E15" s="62"/>
      <c r="F15" s="62"/>
      <c r="G15" s="179">
        <f t="shared" si="1"/>
        <v>0</v>
      </c>
      <c r="H15" s="61"/>
      <c r="I15" s="184"/>
      <c r="J15" s="62"/>
      <c r="K15" s="105">
        <f t="shared" si="2"/>
        <v>0</v>
      </c>
      <c r="L15" s="101"/>
      <c r="M15" s="67"/>
      <c r="N15" s="115">
        <f t="shared" si="3"/>
        <v>0</v>
      </c>
      <c r="O15" s="28"/>
      <c r="P15" s="24"/>
      <c r="Q15" s="28"/>
      <c r="R15" s="108">
        <f t="shared" si="4"/>
        <v>0</v>
      </c>
      <c r="S15" s="101"/>
      <c r="T15" s="66"/>
      <c r="U15" s="66"/>
      <c r="V15" s="67"/>
      <c r="W15" s="108">
        <f t="shared" si="5"/>
        <v>0</v>
      </c>
      <c r="X15" s="138">
        <f t="shared" si="8"/>
        <v>0</v>
      </c>
      <c r="Y15" s="99"/>
      <c r="Z15" s="28"/>
      <c r="AA15" s="28"/>
      <c r="AB15" s="28"/>
      <c r="AC15" s="28">
        <f t="shared" si="6"/>
        <v>0</v>
      </c>
      <c r="AD15" s="33">
        <v>310900</v>
      </c>
      <c r="AE15" s="29">
        <f t="shared" si="7"/>
        <v>310900</v>
      </c>
      <c r="AF15" s="18">
        <f>AE15</f>
        <v>310900</v>
      </c>
      <c r="AJ15" s="51"/>
      <c r="AK15" s="38">
        <v>310900</v>
      </c>
      <c r="AL15" s="38"/>
      <c r="AM15" s="38"/>
      <c r="AN15" s="38"/>
      <c r="AO15" s="38"/>
      <c r="AP15" s="53">
        <f>AJ15+AK15+AL15+AN15+AO15</f>
        <v>310900</v>
      </c>
      <c r="AT15" s="87"/>
    </row>
    <row r="16" spans="1:46" ht="26.25" customHeight="1" thickBot="1">
      <c r="A16" s="10">
        <v>223</v>
      </c>
      <c r="B16" s="70" t="s">
        <v>7</v>
      </c>
      <c r="C16" s="61">
        <f>C17+C18+C19+C20+C21</f>
        <v>1496600</v>
      </c>
      <c r="D16" s="62">
        <f>D17+D18+D19+D20+D21</f>
        <v>0</v>
      </c>
      <c r="E16" s="62">
        <f aca="true" t="shared" si="9" ref="E16:E21">C16+D16</f>
        <v>1496600</v>
      </c>
      <c r="F16" s="62">
        <f>F17+F18+F19+F20+F21</f>
        <v>0</v>
      </c>
      <c r="G16" s="179">
        <f t="shared" si="1"/>
        <v>1496600</v>
      </c>
      <c r="H16" s="61"/>
      <c r="I16" s="184">
        <f>I17+I18+I19+I20+I21</f>
        <v>0</v>
      </c>
      <c r="J16" s="62">
        <f>J17+J18+J19+J20+J21</f>
        <v>0</v>
      </c>
      <c r="K16" s="105">
        <f t="shared" si="2"/>
        <v>1496600</v>
      </c>
      <c r="L16" s="99">
        <f>L17+L18+L19+L20</f>
        <v>0</v>
      </c>
      <c r="M16" s="28"/>
      <c r="N16" s="115">
        <f t="shared" si="3"/>
        <v>0</v>
      </c>
      <c r="O16" s="28"/>
      <c r="P16" s="24"/>
      <c r="Q16" s="28"/>
      <c r="R16" s="108">
        <f t="shared" si="4"/>
        <v>0</v>
      </c>
      <c r="S16" s="99"/>
      <c r="T16" s="24"/>
      <c r="U16" s="24"/>
      <c r="V16" s="28"/>
      <c r="W16" s="108">
        <f t="shared" si="5"/>
        <v>0</v>
      </c>
      <c r="X16" s="138">
        <f t="shared" si="8"/>
        <v>1496600</v>
      </c>
      <c r="Y16" s="99">
        <f>Y17+Y18</f>
        <v>61641.09</v>
      </c>
      <c r="Z16" s="28">
        <f>Z18</f>
        <v>0</v>
      </c>
      <c r="AA16" s="28">
        <f>AA17+AA18+AA19+AA20+AA21</f>
        <v>306669.69</v>
      </c>
      <c r="AB16" s="28">
        <f>AB17+AB18+AB19+AB20+AB21</f>
        <v>0</v>
      </c>
      <c r="AC16" s="28">
        <f>AC17+AC18+AC19+AC20+AC21</f>
        <v>1864910.7800000003</v>
      </c>
      <c r="AD16" s="47"/>
      <c r="AE16" s="29">
        <f>AC16+AD16</f>
        <v>1864910.7800000003</v>
      </c>
      <c r="AF16" s="18">
        <f>AE16</f>
        <v>1864910.7800000003</v>
      </c>
      <c r="AG16" s="34"/>
      <c r="AH16" s="19"/>
      <c r="AI16" s="19"/>
      <c r="AJ16" s="51">
        <f>AJ17+AJ18+AJ19+AJ20+AJ21</f>
        <v>1169242.29</v>
      </c>
      <c r="AK16" s="51">
        <f>AK17+AK18+AK19+AK20+AK21</f>
        <v>695668.49</v>
      </c>
      <c r="AL16" s="51">
        <f>AL17+AL18+AL19+AL20+AL21</f>
        <v>0</v>
      </c>
      <c r="AM16" s="51"/>
      <c r="AN16" s="51">
        <f>AN17+AN18+AN19+AN20+AN21</f>
        <v>0</v>
      </c>
      <c r="AO16" s="51">
        <f>AO17+AO18+AO19+AO20+AO21</f>
        <v>0</v>
      </c>
      <c r="AP16" s="53">
        <f>AJ16+AK16+AL16+AN16+AO16</f>
        <v>1864910.78</v>
      </c>
      <c r="AT16" s="87"/>
    </row>
    <row r="17" spans="1:46" ht="12.75">
      <c r="A17" s="2"/>
      <c r="B17" s="71" t="s">
        <v>8</v>
      </c>
      <c r="C17" s="72">
        <v>570000</v>
      </c>
      <c r="D17" s="73"/>
      <c r="E17" s="68">
        <f t="shared" si="9"/>
        <v>570000</v>
      </c>
      <c r="F17" s="68">
        <v>235000</v>
      </c>
      <c r="G17" s="180">
        <f>E17+F17</f>
        <v>805000</v>
      </c>
      <c r="H17" s="64"/>
      <c r="I17" s="185"/>
      <c r="J17" s="68"/>
      <c r="K17" s="106">
        <f t="shared" si="2"/>
        <v>805000</v>
      </c>
      <c r="L17" s="102"/>
      <c r="M17" s="74"/>
      <c r="N17" s="116">
        <f t="shared" si="3"/>
        <v>0</v>
      </c>
      <c r="O17" s="69"/>
      <c r="P17" s="84"/>
      <c r="Q17" s="69"/>
      <c r="R17" s="143">
        <f t="shared" si="4"/>
        <v>0</v>
      </c>
      <c r="S17" s="102"/>
      <c r="T17" s="145"/>
      <c r="U17" s="145"/>
      <c r="V17" s="74"/>
      <c r="W17" s="108">
        <f t="shared" si="5"/>
        <v>0</v>
      </c>
      <c r="X17" s="140">
        <f t="shared" si="8"/>
        <v>805000</v>
      </c>
      <c r="Y17" s="89">
        <v>21694.05</v>
      </c>
      <c r="Z17" s="69"/>
      <c r="AA17" s="69">
        <v>39322.51</v>
      </c>
      <c r="AB17" s="69"/>
      <c r="AC17" s="69">
        <f>X17+Y17+Z17+AA17+AB17</f>
        <v>866016.56</v>
      </c>
      <c r="AD17" s="1"/>
      <c r="AE17" s="27">
        <f t="shared" si="7"/>
        <v>866016.56</v>
      </c>
      <c r="AF17" s="3"/>
      <c r="AG17" s="34"/>
      <c r="AH17" s="72">
        <v>594142.29</v>
      </c>
      <c r="AI17" s="59" t="s">
        <v>8</v>
      </c>
      <c r="AJ17" s="37">
        <v>594142.29</v>
      </c>
      <c r="AK17" s="37">
        <f>AE17-AJ17</f>
        <v>271874.27</v>
      </c>
      <c r="AL17" s="37"/>
      <c r="AM17" s="37"/>
      <c r="AN17" s="37"/>
      <c r="AO17" s="37"/>
      <c r="AP17" s="37"/>
      <c r="AT17" s="19"/>
    </row>
    <row r="18" spans="1:46" ht="12.75">
      <c r="A18" s="2"/>
      <c r="B18" s="71" t="s">
        <v>9</v>
      </c>
      <c r="C18" s="72">
        <v>575100</v>
      </c>
      <c r="D18" s="73"/>
      <c r="E18" s="68">
        <f t="shared" si="9"/>
        <v>575100</v>
      </c>
      <c r="F18" s="68">
        <v>-35000</v>
      </c>
      <c r="G18" s="180">
        <f t="shared" si="1"/>
        <v>540100</v>
      </c>
      <c r="H18" s="64"/>
      <c r="I18" s="185"/>
      <c r="J18" s="68"/>
      <c r="K18" s="106">
        <f t="shared" si="2"/>
        <v>540100</v>
      </c>
      <c r="L18" s="102"/>
      <c r="M18" s="74"/>
      <c r="N18" s="116">
        <f t="shared" si="3"/>
        <v>0</v>
      </c>
      <c r="O18" s="69"/>
      <c r="P18" s="84"/>
      <c r="Q18" s="69"/>
      <c r="R18" s="143">
        <f t="shared" si="4"/>
        <v>0</v>
      </c>
      <c r="S18" s="102"/>
      <c r="T18" s="145"/>
      <c r="U18" s="145"/>
      <c r="V18" s="74"/>
      <c r="W18" s="108">
        <f t="shared" si="5"/>
        <v>0</v>
      </c>
      <c r="X18" s="140">
        <f t="shared" si="8"/>
        <v>540100</v>
      </c>
      <c r="Y18" s="100">
        <v>39947.04</v>
      </c>
      <c r="Z18" s="69"/>
      <c r="AA18" s="69">
        <v>161212.85</v>
      </c>
      <c r="AB18" s="69"/>
      <c r="AC18" s="69">
        <f>X18+Y18+Z18+AA18+AB18</f>
        <v>741259.89</v>
      </c>
      <c r="AD18" s="1"/>
      <c r="AE18" s="27">
        <f>AC18+AD18</f>
        <v>741259.89</v>
      </c>
      <c r="AF18" s="3"/>
      <c r="AG18" s="34"/>
      <c r="AH18" s="72">
        <v>575100</v>
      </c>
      <c r="AI18" s="59" t="s">
        <v>67</v>
      </c>
      <c r="AJ18" s="17">
        <v>575100</v>
      </c>
      <c r="AK18" s="17">
        <f>AE18-AJ18</f>
        <v>166159.89</v>
      </c>
      <c r="AL18" s="17"/>
      <c r="AM18" s="17"/>
      <c r="AN18" s="17"/>
      <c r="AO18" s="17"/>
      <c r="AP18" s="17"/>
      <c r="AT18" s="19"/>
    </row>
    <row r="19" spans="1:46" ht="12.75">
      <c r="A19" s="2"/>
      <c r="B19" s="71" t="s">
        <v>10</v>
      </c>
      <c r="C19" s="72">
        <v>215100</v>
      </c>
      <c r="D19" s="73"/>
      <c r="E19" s="68">
        <f t="shared" si="9"/>
        <v>215100</v>
      </c>
      <c r="F19" s="68">
        <v>-200000</v>
      </c>
      <c r="G19" s="180">
        <f t="shared" si="1"/>
        <v>15100</v>
      </c>
      <c r="H19" s="64"/>
      <c r="I19" s="185"/>
      <c r="J19" s="68"/>
      <c r="K19" s="106">
        <f t="shared" si="2"/>
        <v>15100</v>
      </c>
      <c r="L19" s="102"/>
      <c r="M19" s="74"/>
      <c r="N19" s="116">
        <f t="shared" si="3"/>
        <v>0</v>
      </c>
      <c r="O19" s="69"/>
      <c r="P19" s="84"/>
      <c r="Q19" s="69"/>
      <c r="R19" s="143">
        <f t="shared" si="4"/>
        <v>0</v>
      </c>
      <c r="S19" s="102"/>
      <c r="T19" s="145"/>
      <c r="U19" s="145"/>
      <c r="V19" s="74"/>
      <c r="W19" s="108">
        <f t="shared" si="5"/>
        <v>0</v>
      </c>
      <c r="X19" s="140">
        <f t="shared" si="8"/>
        <v>15100</v>
      </c>
      <c r="Y19" s="103"/>
      <c r="Z19" s="65"/>
      <c r="AA19" s="69">
        <v>53341.58</v>
      </c>
      <c r="AB19" s="65"/>
      <c r="AC19" s="69">
        <f>X19+Y19+Z19+AA19+AB19</f>
        <v>68441.58</v>
      </c>
      <c r="AD19" s="1"/>
      <c r="AE19" s="27">
        <f t="shared" si="7"/>
        <v>68441.58</v>
      </c>
      <c r="AF19" s="3"/>
      <c r="AH19" s="72"/>
      <c r="AI19" s="59" t="s">
        <v>68</v>
      </c>
      <c r="AJ19" s="17"/>
      <c r="AK19" s="17">
        <f>AE19-AH19</f>
        <v>68441.58</v>
      </c>
      <c r="AL19" s="17"/>
      <c r="AM19" s="17"/>
      <c r="AN19" s="17"/>
      <c r="AO19" s="17"/>
      <c r="AP19" s="17"/>
      <c r="AT19" s="19"/>
    </row>
    <row r="20" spans="1:46" ht="12.75">
      <c r="A20" s="2"/>
      <c r="B20" s="75" t="s">
        <v>45</v>
      </c>
      <c r="C20" s="72">
        <v>102900</v>
      </c>
      <c r="D20" s="73"/>
      <c r="E20" s="68">
        <f t="shared" si="9"/>
        <v>102900</v>
      </c>
      <c r="F20" s="68"/>
      <c r="G20" s="180">
        <f t="shared" si="1"/>
        <v>102900</v>
      </c>
      <c r="H20" s="64"/>
      <c r="I20" s="185"/>
      <c r="J20" s="68"/>
      <c r="K20" s="106">
        <f t="shared" si="2"/>
        <v>102900</v>
      </c>
      <c r="L20" s="102"/>
      <c r="M20" s="74"/>
      <c r="N20" s="116">
        <f t="shared" si="3"/>
        <v>0</v>
      </c>
      <c r="O20" s="69"/>
      <c r="P20" s="84"/>
      <c r="Q20" s="69"/>
      <c r="R20" s="143">
        <f t="shared" si="4"/>
        <v>0</v>
      </c>
      <c r="S20" s="102"/>
      <c r="T20" s="145"/>
      <c r="U20" s="145"/>
      <c r="V20" s="74"/>
      <c r="W20" s="108">
        <f t="shared" si="5"/>
        <v>0</v>
      </c>
      <c r="X20" s="140">
        <f t="shared" si="8"/>
        <v>102900</v>
      </c>
      <c r="Y20" s="103"/>
      <c r="Z20" s="65"/>
      <c r="AA20" s="69">
        <v>50919.99</v>
      </c>
      <c r="AB20" s="65"/>
      <c r="AC20" s="69">
        <f>X20+Y20+Z20+AA20+AB20</f>
        <v>153819.99</v>
      </c>
      <c r="AD20" s="1"/>
      <c r="AE20" s="27">
        <f t="shared" si="7"/>
        <v>153819.99</v>
      </c>
      <c r="AF20" s="3"/>
      <c r="AG20" s="34"/>
      <c r="AH20" s="72"/>
      <c r="AI20" s="59" t="s">
        <v>69</v>
      </c>
      <c r="AJ20" s="17"/>
      <c r="AK20" s="17">
        <v>153819.99</v>
      </c>
      <c r="AL20" s="17"/>
      <c r="AM20" s="17"/>
      <c r="AN20" s="17"/>
      <c r="AO20" s="17"/>
      <c r="AP20" s="17"/>
      <c r="AT20" s="19"/>
    </row>
    <row r="21" spans="1:46" ht="13.5" thickBot="1">
      <c r="A21" s="2"/>
      <c r="B21" s="75" t="s">
        <v>46</v>
      </c>
      <c r="C21" s="72">
        <v>33500</v>
      </c>
      <c r="D21" s="73"/>
      <c r="E21" s="68">
        <f t="shared" si="9"/>
        <v>33500</v>
      </c>
      <c r="F21" s="68"/>
      <c r="G21" s="180">
        <f t="shared" si="1"/>
        <v>33500</v>
      </c>
      <c r="H21" s="64"/>
      <c r="I21" s="185"/>
      <c r="J21" s="68"/>
      <c r="K21" s="106">
        <f>G21+H21+I21+J21</f>
        <v>33500</v>
      </c>
      <c r="L21" s="102"/>
      <c r="M21" s="74"/>
      <c r="N21" s="116">
        <f t="shared" si="3"/>
        <v>0</v>
      </c>
      <c r="O21" s="69"/>
      <c r="P21" s="84"/>
      <c r="Q21" s="69"/>
      <c r="R21" s="143">
        <f t="shared" si="4"/>
        <v>0</v>
      </c>
      <c r="S21" s="102"/>
      <c r="T21" s="145"/>
      <c r="U21" s="145"/>
      <c r="V21" s="74"/>
      <c r="W21" s="108">
        <f t="shared" si="5"/>
        <v>0</v>
      </c>
      <c r="X21" s="140">
        <f t="shared" si="8"/>
        <v>33500</v>
      </c>
      <c r="Y21" s="103"/>
      <c r="Z21" s="65"/>
      <c r="AA21" s="69">
        <v>1872.76</v>
      </c>
      <c r="AB21" s="65"/>
      <c r="AC21" s="69">
        <f>X21+Y21+Z21+AA21+AB21</f>
        <v>35372.76</v>
      </c>
      <c r="AD21" s="1"/>
      <c r="AE21" s="27">
        <f t="shared" si="7"/>
        <v>35372.76</v>
      </c>
      <c r="AF21" s="3"/>
      <c r="AG21" s="34"/>
      <c r="AH21" s="72"/>
      <c r="AI21" s="59" t="s">
        <v>70</v>
      </c>
      <c r="AJ21" s="17"/>
      <c r="AK21" s="17">
        <f>AE21</f>
        <v>35372.76</v>
      </c>
      <c r="AL21" s="17"/>
      <c r="AM21" s="17"/>
      <c r="AN21" s="17"/>
      <c r="AO21" s="17"/>
      <c r="AP21" s="40"/>
      <c r="AT21" s="19"/>
    </row>
    <row r="22" spans="1:46" ht="24" customHeight="1" thickBot="1">
      <c r="A22" s="10">
        <v>225</v>
      </c>
      <c r="B22" s="70" t="s">
        <v>11</v>
      </c>
      <c r="C22" s="61">
        <f>C27+C29+C30+C31+C32+C33+C35+C23+C25+C34+C28+C26</f>
        <v>166100</v>
      </c>
      <c r="D22" s="61">
        <f>D23+D25+D27+D28+D29+D30+D31+D32+D33+D34+D35</f>
        <v>6000</v>
      </c>
      <c r="E22" s="61">
        <f>D22+C22</f>
        <v>172100</v>
      </c>
      <c r="F22" s="62">
        <f>F23+F25+F26+F27+F28+F29+F30+F31+F32+F33+F34+F35</f>
        <v>70000</v>
      </c>
      <c r="G22" s="179">
        <f>E22+F22</f>
        <v>242100</v>
      </c>
      <c r="H22" s="61">
        <f>H23+H25+H26+H27+H28+H29+H30+H31+H32+H33+H34+H35+H24</f>
        <v>0</v>
      </c>
      <c r="I22" s="184">
        <f>I23+I25+I26+I27+I28+I29+I30+I31+I32+I33+I34+I35</f>
        <v>0</v>
      </c>
      <c r="J22" s="62">
        <f>J23+J25+J26+J27+J28+J29+J30+J31+J32+J33+J34+J35</f>
        <v>0</v>
      </c>
      <c r="K22" s="105">
        <f>G22+H22+I22+J22</f>
        <v>242100</v>
      </c>
      <c r="L22" s="104">
        <f>L27+L29+L30+L31+L32+L33+L35+L23+L25+L34+L28</f>
        <v>90000</v>
      </c>
      <c r="M22" s="104">
        <f>M27+M29+M30+M31+M32+M33+M35+M23+M25+M34+M28</f>
        <v>-34500</v>
      </c>
      <c r="N22" s="115">
        <f t="shared" si="3"/>
        <v>55500</v>
      </c>
      <c r="O22" s="28"/>
      <c r="P22" s="24">
        <f>P23+P25+P26+P27+P28+P29+P30+P31+P32+P33+P34+P35</f>
        <v>0</v>
      </c>
      <c r="Q22" s="28">
        <f>Q23+Q25+Q26+Q27+Q28+Q29+Q30+Q31+Q32+Q33+Q34+Q35</f>
        <v>0</v>
      </c>
      <c r="R22" s="108">
        <f t="shared" si="4"/>
        <v>55500</v>
      </c>
      <c r="S22" s="104">
        <f>S27+S29+S30+S31+S32+S33+S35+S23+S25+S34+S28</f>
        <v>0</v>
      </c>
      <c r="T22" s="61"/>
      <c r="U22" s="61"/>
      <c r="V22" s="62"/>
      <c r="W22" s="108">
        <f t="shared" si="5"/>
        <v>0</v>
      </c>
      <c r="X22" s="138">
        <f>K22+R22+W22</f>
        <v>297600</v>
      </c>
      <c r="Y22" s="99"/>
      <c r="Z22" s="28"/>
      <c r="AA22" s="28">
        <f>AA23+AA25+AA26+AA27+AA28+AA29+AA30+AA31+AA32+AA33+AA34+AA35</f>
        <v>6800</v>
      </c>
      <c r="AB22" s="28"/>
      <c r="AC22" s="28">
        <f>AC23+AC25+AC27+AC29+AC30+AC31+AC32+AC33+AC34+AC35+AC28+AC26+AC24</f>
        <v>304400</v>
      </c>
      <c r="AD22" s="28">
        <v>79973.64</v>
      </c>
      <c r="AE22" s="29">
        <f>AC22+AD22</f>
        <v>384373.64</v>
      </c>
      <c r="AF22" s="18">
        <f>AE22</f>
        <v>384373.64</v>
      </c>
      <c r="AI22">
        <v>225</v>
      </c>
      <c r="AJ22" s="51"/>
      <c r="AK22" s="38">
        <f>AK23+AK25+AK26+AK27+AK28+AK29+AK30+AK31+AK32+AK33+AK34+AK35+AK24</f>
        <v>243773.64</v>
      </c>
      <c r="AL22" s="38">
        <f>AL23+AL25+AL26+AL27+AL28+AL29+AL30+AL31+AL32+AL33+AL34+AL35+AL24</f>
        <v>140600</v>
      </c>
      <c r="AM22" s="38"/>
      <c r="AN22" s="38"/>
      <c r="AO22" s="38"/>
      <c r="AP22" s="53">
        <f>AJ22+AK22+AL22+AN22+AO22</f>
        <v>384373.64</v>
      </c>
      <c r="AT22" s="87"/>
    </row>
    <row r="23" spans="1:46" ht="23.25" customHeight="1">
      <c r="A23" s="6"/>
      <c r="B23" s="76" t="s">
        <v>28</v>
      </c>
      <c r="C23" s="77">
        <v>21000</v>
      </c>
      <c r="D23" s="78"/>
      <c r="E23" s="78">
        <f>C23+D23</f>
        <v>21000</v>
      </c>
      <c r="F23" s="78"/>
      <c r="G23" s="180">
        <f aca="true" t="shared" si="10" ref="G23:G35">E23+F23</f>
        <v>21000</v>
      </c>
      <c r="H23" s="64"/>
      <c r="I23" s="185"/>
      <c r="J23" s="68"/>
      <c r="K23" s="106">
        <f t="shared" si="2"/>
        <v>21000</v>
      </c>
      <c r="L23" s="103"/>
      <c r="M23" s="65"/>
      <c r="N23" s="116">
        <f t="shared" si="3"/>
        <v>0</v>
      </c>
      <c r="O23" s="69"/>
      <c r="P23" s="84"/>
      <c r="Q23" s="69"/>
      <c r="R23" s="143">
        <f t="shared" si="4"/>
        <v>0</v>
      </c>
      <c r="S23" s="103"/>
      <c r="T23" s="142"/>
      <c r="U23" s="142"/>
      <c r="V23" s="65"/>
      <c r="W23" s="108">
        <f t="shared" si="5"/>
        <v>0</v>
      </c>
      <c r="X23" s="140">
        <f t="shared" si="8"/>
        <v>21000</v>
      </c>
      <c r="Y23" s="103"/>
      <c r="Z23" s="65"/>
      <c r="AA23" s="65"/>
      <c r="AB23" s="65"/>
      <c r="AC23" s="69">
        <f>Y23+Z23+X23+AA23+AB23</f>
        <v>21000</v>
      </c>
      <c r="AD23" s="23"/>
      <c r="AE23" s="27">
        <f t="shared" si="7"/>
        <v>21000</v>
      </c>
      <c r="AF23" s="3"/>
      <c r="AJ23" s="37"/>
      <c r="AK23" s="37">
        <v>13873.64</v>
      </c>
      <c r="AL23" s="37">
        <v>21000</v>
      </c>
      <c r="AM23" s="37"/>
      <c r="AN23" s="37"/>
      <c r="AO23" s="37"/>
      <c r="AP23" s="37"/>
      <c r="AT23" s="19"/>
    </row>
    <row r="24" spans="1:46" ht="23.25" customHeight="1">
      <c r="A24" s="6"/>
      <c r="B24" s="76" t="s">
        <v>89</v>
      </c>
      <c r="C24" s="77"/>
      <c r="D24" s="78"/>
      <c r="E24" s="78"/>
      <c r="F24" s="78"/>
      <c r="G24" s="180"/>
      <c r="H24" s="64"/>
      <c r="I24" s="185"/>
      <c r="J24" s="68"/>
      <c r="K24" s="106">
        <f t="shared" si="2"/>
        <v>0</v>
      </c>
      <c r="L24" s="103"/>
      <c r="M24" s="65"/>
      <c r="N24" s="116"/>
      <c r="O24" s="69"/>
      <c r="P24" s="84"/>
      <c r="Q24" s="69"/>
      <c r="R24" s="143"/>
      <c r="S24" s="103"/>
      <c r="T24" s="142"/>
      <c r="U24" s="142"/>
      <c r="V24" s="65"/>
      <c r="W24" s="108"/>
      <c r="X24" s="140">
        <f t="shared" si="8"/>
        <v>0</v>
      </c>
      <c r="Y24" s="103"/>
      <c r="Z24" s="65"/>
      <c r="AA24" s="65"/>
      <c r="AB24" s="65"/>
      <c r="AC24" s="69">
        <f>Y24+Z24+X24+AA24+AB24</f>
        <v>0</v>
      </c>
      <c r="AD24" s="23"/>
      <c r="AE24" s="27">
        <f t="shared" si="7"/>
        <v>0</v>
      </c>
      <c r="AF24" s="3"/>
      <c r="AJ24" s="37"/>
      <c r="AK24" s="37"/>
      <c r="AL24" s="37">
        <v>66100</v>
      </c>
      <c r="AM24" s="37"/>
      <c r="AN24" s="37"/>
      <c r="AO24" s="37"/>
      <c r="AP24" s="37"/>
      <c r="AQ24" t="s">
        <v>108</v>
      </c>
      <c r="AT24" s="19"/>
    </row>
    <row r="25" spans="1:46" ht="27" customHeight="1">
      <c r="A25" s="6"/>
      <c r="B25" s="76" t="s">
        <v>118</v>
      </c>
      <c r="C25" s="77">
        <v>17000</v>
      </c>
      <c r="D25" s="78"/>
      <c r="E25" s="78">
        <f aca="true" t="shared" si="11" ref="E25:E35">C25+D25</f>
        <v>17000</v>
      </c>
      <c r="F25" s="78">
        <v>36300</v>
      </c>
      <c r="G25" s="180">
        <f t="shared" si="10"/>
        <v>53300</v>
      </c>
      <c r="H25" s="64"/>
      <c r="I25" s="185"/>
      <c r="J25" s="68"/>
      <c r="K25" s="106">
        <f t="shared" si="2"/>
        <v>53300</v>
      </c>
      <c r="L25" s="103"/>
      <c r="M25" s="65"/>
      <c r="N25" s="116">
        <f t="shared" si="3"/>
        <v>0</v>
      </c>
      <c r="O25" s="69"/>
      <c r="P25" s="84"/>
      <c r="Q25" s="69"/>
      <c r="R25" s="143">
        <f t="shared" si="4"/>
        <v>0</v>
      </c>
      <c r="S25" s="103"/>
      <c r="T25" s="142"/>
      <c r="U25" s="142"/>
      <c r="V25" s="65"/>
      <c r="W25" s="108">
        <f t="shared" si="5"/>
        <v>0</v>
      </c>
      <c r="X25" s="140">
        <f t="shared" si="8"/>
        <v>53300</v>
      </c>
      <c r="Y25" s="103"/>
      <c r="Z25" s="65"/>
      <c r="AA25" s="65"/>
      <c r="AB25" s="65"/>
      <c r="AC25" s="69">
        <f aca="true" t="shared" si="12" ref="AC25:AC35">Y25+Z25+X25+AA25+AB25</f>
        <v>53300</v>
      </c>
      <c r="AD25" s="23"/>
      <c r="AE25" s="27">
        <f t="shared" si="7"/>
        <v>53300</v>
      </c>
      <c r="AF25" s="3"/>
      <c r="AJ25" s="17"/>
      <c r="AK25" s="17">
        <v>17000</v>
      </c>
      <c r="AL25" s="17">
        <v>36300</v>
      </c>
      <c r="AM25" s="17"/>
      <c r="AN25" s="17"/>
      <c r="AO25" s="17"/>
      <c r="AP25" s="17"/>
      <c r="AQ25" t="s">
        <v>123</v>
      </c>
      <c r="AT25" s="19"/>
    </row>
    <row r="26" spans="1:46" ht="26.25" customHeight="1">
      <c r="A26" s="6"/>
      <c r="B26" s="76" t="s">
        <v>74</v>
      </c>
      <c r="C26" s="77">
        <v>8000</v>
      </c>
      <c r="D26" s="78"/>
      <c r="E26" s="78">
        <f t="shared" si="11"/>
        <v>8000</v>
      </c>
      <c r="F26" s="78"/>
      <c r="G26" s="180">
        <f t="shared" si="10"/>
        <v>8000</v>
      </c>
      <c r="H26" s="64"/>
      <c r="I26" s="185"/>
      <c r="J26" s="68"/>
      <c r="K26" s="106">
        <f t="shared" si="2"/>
        <v>8000</v>
      </c>
      <c r="L26" s="103"/>
      <c r="M26" s="65"/>
      <c r="N26" s="116">
        <f t="shared" si="3"/>
        <v>0</v>
      </c>
      <c r="O26" s="69"/>
      <c r="P26" s="84"/>
      <c r="Q26" s="69"/>
      <c r="R26" s="143">
        <f t="shared" si="4"/>
        <v>0</v>
      </c>
      <c r="S26" s="103"/>
      <c r="T26" s="142"/>
      <c r="U26" s="142"/>
      <c r="V26" s="65"/>
      <c r="W26" s="108">
        <f t="shared" si="5"/>
        <v>0</v>
      </c>
      <c r="X26" s="140">
        <f>K26+R26+W26</f>
        <v>8000</v>
      </c>
      <c r="Y26" s="103"/>
      <c r="Z26" s="65"/>
      <c r="AA26" s="65"/>
      <c r="AB26" s="65"/>
      <c r="AC26" s="69">
        <f t="shared" si="12"/>
        <v>8000</v>
      </c>
      <c r="AD26" s="23"/>
      <c r="AE26" s="27">
        <f t="shared" si="7"/>
        <v>8000</v>
      </c>
      <c r="AF26" s="3"/>
      <c r="AJ26" s="17"/>
      <c r="AK26" s="17">
        <v>8000</v>
      </c>
      <c r="AL26" s="17"/>
      <c r="AM26" s="17"/>
      <c r="AN26" s="17"/>
      <c r="AO26" s="17"/>
      <c r="AP26" s="17"/>
      <c r="AT26" s="19"/>
    </row>
    <row r="27" spans="1:46" ht="36.75" customHeight="1">
      <c r="A27" s="2"/>
      <c r="B27" s="71" t="s">
        <v>12</v>
      </c>
      <c r="C27" s="77">
        <v>9000</v>
      </c>
      <c r="D27" s="78">
        <v>700</v>
      </c>
      <c r="E27" s="78">
        <f t="shared" si="11"/>
        <v>9700</v>
      </c>
      <c r="F27" s="78"/>
      <c r="G27" s="180">
        <f t="shared" si="10"/>
        <v>9700</v>
      </c>
      <c r="H27" s="64"/>
      <c r="I27" s="185"/>
      <c r="J27" s="68"/>
      <c r="K27" s="106">
        <f t="shared" si="2"/>
        <v>9700</v>
      </c>
      <c r="L27" s="102"/>
      <c r="M27" s="74"/>
      <c r="N27" s="116">
        <f t="shared" si="3"/>
        <v>0</v>
      </c>
      <c r="O27" s="69"/>
      <c r="P27" s="84"/>
      <c r="Q27" s="69"/>
      <c r="R27" s="143">
        <f t="shared" si="4"/>
        <v>0</v>
      </c>
      <c r="S27" s="102"/>
      <c r="T27" s="145"/>
      <c r="U27" s="145"/>
      <c r="V27" s="74"/>
      <c r="W27" s="108">
        <f t="shared" si="5"/>
        <v>0</v>
      </c>
      <c r="X27" s="140">
        <f t="shared" si="8"/>
        <v>9700</v>
      </c>
      <c r="Y27" s="103"/>
      <c r="Z27" s="65"/>
      <c r="AA27" s="65"/>
      <c r="AB27" s="65"/>
      <c r="AC27" s="69">
        <f t="shared" si="12"/>
        <v>9700</v>
      </c>
      <c r="AD27" s="23"/>
      <c r="AE27" s="27">
        <f t="shared" si="7"/>
        <v>9700</v>
      </c>
      <c r="AF27" s="3"/>
      <c r="AJ27" s="17"/>
      <c r="AK27" s="17">
        <v>9700</v>
      </c>
      <c r="AL27" s="50"/>
      <c r="AM27" s="50"/>
      <c r="AN27" s="17"/>
      <c r="AO27" s="17"/>
      <c r="AP27" s="17"/>
      <c r="AT27" s="19"/>
    </row>
    <row r="28" spans="1:46" ht="56.25" customHeight="1">
      <c r="A28" s="2"/>
      <c r="B28" s="71" t="s">
        <v>61</v>
      </c>
      <c r="C28" s="77">
        <v>8500</v>
      </c>
      <c r="D28" s="78">
        <v>4800</v>
      </c>
      <c r="E28" s="78">
        <f t="shared" si="11"/>
        <v>13300</v>
      </c>
      <c r="F28" s="78"/>
      <c r="G28" s="180">
        <f t="shared" si="10"/>
        <v>13300</v>
      </c>
      <c r="H28" s="64"/>
      <c r="I28" s="185"/>
      <c r="J28" s="68"/>
      <c r="K28" s="106">
        <f t="shared" si="2"/>
        <v>13300</v>
      </c>
      <c r="L28" s="102"/>
      <c r="M28" s="74"/>
      <c r="N28" s="116">
        <f t="shared" si="3"/>
        <v>0</v>
      </c>
      <c r="O28" s="69"/>
      <c r="P28" s="84"/>
      <c r="Q28" s="69"/>
      <c r="R28" s="143">
        <f t="shared" si="4"/>
        <v>0</v>
      </c>
      <c r="S28" s="102"/>
      <c r="T28" s="145"/>
      <c r="U28" s="145"/>
      <c r="V28" s="74"/>
      <c r="W28" s="108">
        <f t="shared" si="5"/>
        <v>0</v>
      </c>
      <c r="X28" s="140">
        <f t="shared" si="8"/>
        <v>13300</v>
      </c>
      <c r="Y28" s="103"/>
      <c r="Z28" s="65"/>
      <c r="AA28" s="65"/>
      <c r="AB28" s="65"/>
      <c r="AC28" s="69">
        <f t="shared" si="12"/>
        <v>13300</v>
      </c>
      <c r="AD28" s="23"/>
      <c r="AE28" s="27">
        <f t="shared" si="7"/>
        <v>13300</v>
      </c>
      <c r="AF28" s="3"/>
      <c r="AJ28" s="17"/>
      <c r="AK28" s="17">
        <v>13300</v>
      </c>
      <c r="AL28" s="50"/>
      <c r="AM28" s="50"/>
      <c r="AN28" s="17"/>
      <c r="AO28" s="17"/>
      <c r="AP28" s="17"/>
      <c r="AT28" s="19"/>
    </row>
    <row r="29" spans="1:46" ht="34.5">
      <c r="A29" s="2"/>
      <c r="B29" s="71" t="s">
        <v>13</v>
      </c>
      <c r="C29" s="77"/>
      <c r="D29" s="78"/>
      <c r="E29" s="78">
        <f t="shared" si="11"/>
        <v>0</v>
      </c>
      <c r="F29" s="78"/>
      <c r="G29" s="180">
        <f t="shared" si="10"/>
        <v>0</v>
      </c>
      <c r="H29" s="64"/>
      <c r="I29" s="185"/>
      <c r="J29" s="68"/>
      <c r="K29" s="106">
        <f t="shared" si="2"/>
        <v>0</v>
      </c>
      <c r="L29" s="102"/>
      <c r="M29" s="74"/>
      <c r="N29" s="116">
        <f t="shared" si="3"/>
        <v>0</v>
      </c>
      <c r="O29" s="69"/>
      <c r="P29" s="84"/>
      <c r="Q29" s="69"/>
      <c r="R29" s="143">
        <f t="shared" si="4"/>
        <v>0</v>
      </c>
      <c r="S29" s="102"/>
      <c r="T29" s="145"/>
      <c r="U29" s="145"/>
      <c r="V29" s="74"/>
      <c r="W29" s="108">
        <f t="shared" si="5"/>
        <v>0</v>
      </c>
      <c r="X29" s="140">
        <f t="shared" si="8"/>
        <v>0</v>
      </c>
      <c r="Y29" s="103"/>
      <c r="Z29" s="65"/>
      <c r="AA29" s="65"/>
      <c r="AB29" s="65"/>
      <c r="AC29" s="69">
        <f t="shared" si="12"/>
        <v>0</v>
      </c>
      <c r="AD29" s="23"/>
      <c r="AE29" s="27">
        <f t="shared" si="7"/>
        <v>0</v>
      </c>
      <c r="AF29" s="3"/>
      <c r="AJ29" s="17"/>
      <c r="AK29" s="17"/>
      <c r="AL29" s="50"/>
      <c r="AM29" s="50"/>
      <c r="AN29" s="17"/>
      <c r="AO29" s="17"/>
      <c r="AP29" s="17"/>
      <c r="AT29" s="19"/>
    </row>
    <row r="30" spans="1:46" ht="25.5" customHeight="1">
      <c r="A30" s="2"/>
      <c r="B30" s="71" t="s">
        <v>14</v>
      </c>
      <c r="C30" s="77">
        <v>8000</v>
      </c>
      <c r="D30" s="78"/>
      <c r="E30" s="78">
        <f t="shared" si="11"/>
        <v>8000</v>
      </c>
      <c r="F30" s="78"/>
      <c r="G30" s="180">
        <f t="shared" si="10"/>
        <v>8000</v>
      </c>
      <c r="H30" s="64"/>
      <c r="I30" s="185"/>
      <c r="J30" s="68"/>
      <c r="K30" s="106">
        <f t="shared" si="2"/>
        <v>8000</v>
      </c>
      <c r="L30" s="102"/>
      <c r="M30" s="74"/>
      <c r="N30" s="116">
        <f t="shared" si="3"/>
        <v>0</v>
      </c>
      <c r="O30" s="69"/>
      <c r="P30" s="84"/>
      <c r="Q30" s="69"/>
      <c r="R30" s="143">
        <f t="shared" si="4"/>
        <v>0</v>
      </c>
      <c r="S30" s="102"/>
      <c r="T30" s="145"/>
      <c r="U30" s="145"/>
      <c r="V30" s="74"/>
      <c r="W30" s="108">
        <f t="shared" si="5"/>
        <v>0</v>
      </c>
      <c r="X30" s="140">
        <f t="shared" si="8"/>
        <v>8000</v>
      </c>
      <c r="Y30" s="103"/>
      <c r="Z30" s="65"/>
      <c r="AA30" s="65"/>
      <c r="AB30" s="65"/>
      <c r="AC30" s="69">
        <f t="shared" si="12"/>
        <v>8000</v>
      </c>
      <c r="AD30" s="23"/>
      <c r="AE30" s="27">
        <f t="shared" si="7"/>
        <v>8000</v>
      </c>
      <c r="AF30" s="3"/>
      <c r="AJ30" s="17"/>
      <c r="AK30" s="17">
        <v>8000</v>
      </c>
      <c r="AL30" s="50"/>
      <c r="AM30" s="50"/>
      <c r="AN30" s="17"/>
      <c r="AO30" s="17"/>
      <c r="AP30" s="17"/>
      <c r="AT30" s="19"/>
    </row>
    <row r="31" spans="1:46" ht="23.25">
      <c r="A31" s="2"/>
      <c r="B31" s="71" t="s">
        <v>15</v>
      </c>
      <c r="C31" s="77">
        <v>28600</v>
      </c>
      <c r="D31" s="78">
        <v>500</v>
      </c>
      <c r="E31" s="78">
        <f t="shared" si="11"/>
        <v>29100</v>
      </c>
      <c r="F31" s="78">
        <v>16500</v>
      </c>
      <c r="G31" s="180">
        <f t="shared" si="10"/>
        <v>45600</v>
      </c>
      <c r="H31" s="64"/>
      <c r="I31" s="185"/>
      <c r="J31" s="68"/>
      <c r="K31" s="106">
        <f t="shared" si="2"/>
        <v>45600</v>
      </c>
      <c r="L31" s="102"/>
      <c r="M31" s="74"/>
      <c r="N31" s="116">
        <f t="shared" si="3"/>
        <v>0</v>
      </c>
      <c r="O31" s="69"/>
      <c r="P31" s="84"/>
      <c r="Q31" s="69"/>
      <c r="R31" s="143">
        <f t="shared" si="4"/>
        <v>0</v>
      </c>
      <c r="S31" s="102"/>
      <c r="T31" s="145"/>
      <c r="U31" s="145"/>
      <c r="V31" s="74"/>
      <c r="W31" s="108">
        <f t="shared" si="5"/>
        <v>0</v>
      </c>
      <c r="X31" s="140">
        <f t="shared" si="8"/>
        <v>45600</v>
      </c>
      <c r="Y31" s="103"/>
      <c r="Z31" s="65"/>
      <c r="AA31" s="69">
        <v>1800</v>
      </c>
      <c r="AB31" s="65"/>
      <c r="AC31" s="69">
        <f t="shared" si="12"/>
        <v>47400</v>
      </c>
      <c r="AD31" s="23"/>
      <c r="AE31" s="27">
        <f t="shared" si="7"/>
        <v>47400</v>
      </c>
      <c r="AF31" s="3"/>
      <c r="AJ31" s="17"/>
      <c r="AK31" s="17">
        <v>47400</v>
      </c>
      <c r="AL31" s="50"/>
      <c r="AM31" s="50"/>
      <c r="AN31" s="17"/>
      <c r="AO31" s="17"/>
      <c r="AP31" s="17"/>
      <c r="AT31" s="19"/>
    </row>
    <row r="32" spans="1:46" ht="12.75">
      <c r="A32" s="2"/>
      <c r="B32" s="71" t="s">
        <v>16</v>
      </c>
      <c r="C32" s="77">
        <v>18000</v>
      </c>
      <c r="D32" s="78"/>
      <c r="E32" s="78">
        <f t="shared" si="11"/>
        <v>18000</v>
      </c>
      <c r="F32" s="78"/>
      <c r="G32" s="180">
        <f t="shared" si="10"/>
        <v>18000</v>
      </c>
      <c r="H32" s="64"/>
      <c r="I32" s="185"/>
      <c r="J32" s="68"/>
      <c r="K32" s="106">
        <f t="shared" si="2"/>
        <v>18000</v>
      </c>
      <c r="L32" s="102"/>
      <c r="M32" s="74"/>
      <c r="N32" s="116">
        <f t="shared" si="3"/>
        <v>0</v>
      </c>
      <c r="O32" s="69"/>
      <c r="P32" s="84"/>
      <c r="Q32" s="69"/>
      <c r="R32" s="143">
        <f t="shared" si="4"/>
        <v>0</v>
      </c>
      <c r="S32" s="102"/>
      <c r="T32" s="145"/>
      <c r="U32" s="145"/>
      <c r="V32" s="74"/>
      <c r="W32" s="108">
        <f t="shared" si="5"/>
        <v>0</v>
      </c>
      <c r="X32" s="140">
        <f t="shared" si="8"/>
        <v>18000</v>
      </c>
      <c r="Y32" s="103"/>
      <c r="Z32" s="65"/>
      <c r="AA32" s="69">
        <v>1500</v>
      </c>
      <c r="AB32" s="65"/>
      <c r="AC32" s="69">
        <f t="shared" si="12"/>
        <v>19500</v>
      </c>
      <c r="AD32" s="23"/>
      <c r="AE32" s="27">
        <f t="shared" si="7"/>
        <v>19500</v>
      </c>
      <c r="AF32" s="3"/>
      <c r="AJ32" s="17"/>
      <c r="AK32" s="17">
        <v>19500</v>
      </c>
      <c r="AL32" s="50"/>
      <c r="AM32" s="50"/>
      <c r="AN32" s="17"/>
      <c r="AO32" s="17"/>
      <c r="AP32" s="17"/>
      <c r="AT32" s="19"/>
    </row>
    <row r="33" spans="1:46" ht="23.25">
      <c r="A33" s="2"/>
      <c r="B33" s="71" t="s">
        <v>17</v>
      </c>
      <c r="C33" s="77">
        <v>42000</v>
      </c>
      <c r="D33" s="78"/>
      <c r="E33" s="78">
        <f t="shared" si="11"/>
        <v>42000</v>
      </c>
      <c r="F33" s="78"/>
      <c r="G33" s="180">
        <f t="shared" si="10"/>
        <v>42000</v>
      </c>
      <c r="H33" s="64"/>
      <c r="I33" s="185"/>
      <c r="J33" s="68"/>
      <c r="K33" s="106">
        <f t="shared" si="2"/>
        <v>42000</v>
      </c>
      <c r="L33" s="102"/>
      <c r="M33" s="74"/>
      <c r="N33" s="116">
        <f t="shared" si="3"/>
        <v>0</v>
      </c>
      <c r="O33" s="69"/>
      <c r="P33" s="84"/>
      <c r="Q33" s="69"/>
      <c r="R33" s="143">
        <f t="shared" si="4"/>
        <v>0</v>
      </c>
      <c r="S33" s="102"/>
      <c r="T33" s="145"/>
      <c r="U33" s="145"/>
      <c r="V33" s="74"/>
      <c r="W33" s="108">
        <f t="shared" si="5"/>
        <v>0</v>
      </c>
      <c r="X33" s="140">
        <f t="shared" si="8"/>
        <v>42000</v>
      </c>
      <c r="Y33" s="103"/>
      <c r="Z33" s="65"/>
      <c r="AA33" s="69">
        <v>3500</v>
      </c>
      <c r="AB33" s="65"/>
      <c r="AC33" s="69">
        <f t="shared" si="12"/>
        <v>45500</v>
      </c>
      <c r="AD33" s="23"/>
      <c r="AE33" s="27">
        <f t="shared" si="7"/>
        <v>45500</v>
      </c>
      <c r="AF33" s="3"/>
      <c r="AJ33" s="17"/>
      <c r="AK33" s="17">
        <v>45500</v>
      </c>
      <c r="AL33" s="50"/>
      <c r="AM33" s="50"/>
      <c r="AN33" s="17"/>
      <c r="AO33" s="17"/>
      <c r="AP33" s="17"/>
      <c r="AT33" s="19"/>
    </row>
    <row r="34" spans="1:46" ht="34.5">
      <c r="A34" s="2"/>
      <c r="B34" s="71" t="s">
        <v>37</v>
      </c>
      <c r="C34" s="77">
        <v>6000</v>
      </c>
      <c r="D34" s="78"/>
      <c r="E34" s="78">
        <f t="shared" si="11"/>
        <v>6000</v>
      </c>
      <c r="F34" s="78"/>
      <c r="G34" s="180">
        <f t="shared" si="10"/>
        <v>6000</v>
      </c>
      <c r="H34" s="64"/>
      <c r="I34" s="185"/>
      <c r="J34" s="68"/>
      <c r="K34" s="106">
        <f t="shared" si="2"/>
        <v>6000</v>
      </c>
      <c r="L34" s="102"/>
      <c r="M34" s="74"/>
      <c r="N34" s="116">
        <f t="shared" si="3"/>
        <v>0</v>
      </c>
      <c r="O34" s="69"/>
      <c r="P34" s="84"/>
      <c r="Q34" s="69"/>
      <c r="R34" s="143">
        <f t="shared" si="4"/>
        <v>0</v>
      </c>
      <c r="S34" s="102"/>
      <c r="T34" s="145"/>
      <c r="U34" s="145"/>
      <c r="V34" s="74"/>
      <c r="W34" s="108">
        <f t="shared" si="5"/>
        <v>0</v>
      </c>
      <c r="X34" s="140">
        <f t="shared" si="8"/>
        <v>6000</v>
      </c>
      <c r="Y34" s="103"/>
      <c r="Z34" s="65"/>
      <c r="AA34" s="65"/>
      <c r="AB34" s="65"/>
      <c r="AC34" s="69">
        <f t="shared" si="12"/>
        <v>6000</v>
      </c>
      <c r="AD34" s="23"/>
      <c r="AE34" s="27">
        <f t="shared" si="7"/>
        <v>6000</v>
      </c>
      <c r="AF34" s="3"/>
      <c r="AJ34" s="17"/>
      <c r="AK34" s="17">
        <v>6000</v>
      </c>
      <c r="AL34" s="50"/>
      <c r="AM34" s="50"/>
      <c r="AN34" s="17"/>
      <c r="AO34" s="17"/>
      <c r="AP34" s="17"/>
      <c r="AT34" s="19"/>
    </row>
    <row r="35" spans="1:46" ht="24" thickBot="1">
      <c r="A35" s="2"/>
      <c r="B35" s="71" t="s">
        <v>18</v>
      </c>
      <c r="C35" s="77"/>
      <c r="D35" s="78"/>
      <c r="E35" s="78">
        <f t="shared" si="11"/>
        <v>0</v>
      </c>
      <c r="F35" s="78">
        <v>17200</v>
      </c>
      <c r="G35" s="180">
        <f t="shared" si="10"/>
        <v>17200</v>
      </c>
      <c r="H35" s="64"/>
      <c r="I35" s="185"/>
      <c r="J35" s="68"/>
      <c r="K35" s="106">
        <f t="shared" si="2"/>
        <v>17200</v>
      </c>
      <c r="L35" s="102">
        <v>90000</v>
      </c>
      <c r="M35" s="74">
        <v>-34500</v>
      </c>
      <c r="N35" s="116">
        <f t="shared" si="3"/>
        <v>55500</v>
      </c>
      <c r="O35" s="69"/>
      <c r="P35" s="84"/>
      <c r="Q35" s="69"/>
      <c r="R35" s="143">
        <f t="shared" si="4"/>
        <v>55500</v>
      </c>
      <c r="S35" s="102"/>
      <c r="T35" s="145"/>
      <c r="U35" s="145"/>
      <c r="V35" s="74"/>
      <c r="W35" s="108">
        <f t="shared" si="5"/>
        <v>0</v>
      </c>
      <c r="X35" s="140">
        <f t="shared" si="8"/>
        <v>72700</v>
      </c>
      <c r="Y35" s="103"/>
      <c r="Z35" s="65"/>
      <c r="AA35" s="65"/>
      <c r="AB35" s="65"/>
      <c r="AC35" s="69">
        <f t="shared" si="12"/>
        <v>72700</v>
      </c>
      <c r="AD35" s="27"/>
      <c r="AE35" s="27">
        <f t="shared" si="7"/>
        <v>72700</v>
      </c>
      <c r="AF35" s="3"/>
      <c r="AJ35" s="40"/>
      <c r="AK35" s="40">
        <v>55500</v>
      </c>
      <c r="AL35" s="40">
        <v>17200</v>
      </c>
      <c r="AM35" s="40"/>
      <c r="AN35" s="40"/>
      <c r="AO35" s="40"/>
      <c r="AP35" s="40"/>
      <c r="AQ35" t="s">
        <v>122</v>
      </c>
      <c r="AT35" s="19"/>
    </row>
    <row r="36" spans="1:46" ht="18" customHeight="1" thickBot="1">
      <c r="A36" s="10">
        <v>226</v>
      </c>
      <c r="B36" s="70" t="s">
        <v>19</v>
      </c>
      <c r="C36" s="61">
        <f>C38+C39+C40+C37+C41+C44+C46</f>
        <v>60200</v>
      </c>
      <c r="D36" s="62">
        <f>D37+D38+D39+D40+D41+D43+D44+D46+D42+D45</f>
        <v>23000</v>
      </c>
      <c r="E36" s="62">
        <f>C36+D36</f>
        <v>83200</v>
      </c>
      <c r="F36" s="62">
        <f>F37+F38+F39+F40+F41+F42+F43+F44+F46+F45</f>
        <v>7000</v>
      </c>
      <c r="G36" s="179">
        <f>E36+F36</f>
        <v>90200</v>
      </c>
      <c r="H36" s="61">
        <f>H37+H38+H39+H40+H41+H42+H43+H44+H46</f>
        <v>0</v>
      </c>
      <c r="I36" s="184">
        <f>I37+I38+I39+I40+I41+I42+I43+I44+I45+I46</f>
        <v>0</v>
      </c>
      <c r="J36" s="62">
        <f>J37+J38+J39+J40+J41+J42+J43+J44+J45+J46</f>
        <v>0</v>
      </c>
      <c r="K36" s="105">
        <f t="shared" si="2"/>
        <v>90200</v>
      </c>
      <c r="L36" s="99">
        <f>L38+L39+L40+L37+L41+L46+L44+L43</f>
        <v>483800</v>
      </c>
      <c r="M36" s="28">
        <f>M37+M38+M46+M44+M43+M42+M41+M40+M39</f>
        <v>0</v>
      </c>
      <c r="N36" s="115">
        <f t="shared" si="3"/>
        <v>483800</v>
      </c>
      <c r="O36" s="28">
        <f>O37+O38+O39+O40+O41+O42+O43+O44+O46</f>
        <v>0</v>
      </c>
      <c r="P36" s="28">
        <f>P37+P38+P39+P40+P41+P42+P43+P44+P46+P45</f>
        <v>0</v>
      </c>
      <c r="Q36" s="28">
        <f>Q37+Q38+Q39+Q40+Q41+Q42+Q43+Q44+Q46+Q45</f>
        <v>0</v>
      </c>
      <c r="R36" s="108">
        <f t="shared" si="4"/>
        <v>483800</v>
      </c>
      <c r="S36" s="99">
        <f>S38+S39+S40+S37+S41+S46+S44+S43</f>
        <v>0</v>
      </c>
      <c r="T36" s="24">
        <f>T37+T38+T39+T40+T41+T42+T43+T44+T45+T46</f>
        <v>0</v>
      </c>
      <c r="U36" s="24"/>
      <c r="V36" s="28">
        <f>V46</f>
        <v>0</v>
      </c>
      <c r="W36" s="108">
        <f>S36+T36+U36+V36</f>
        <v>0</v>
      </c>
      <c r="X36" s="138">
        <f>K36+R36+W36</f>
        <v>574000</v>
      </c>
      <c r="Y36" s="99"/>
      <c r="Z36" s="28"/>
      <c r="AA36" s="28"/>
      <c r="AB36" s="28"/>
      <c r="AC36" s="28">
        <f>AC37+AC38+AC39+AC40+AC41+AC44+AC46+AC43+AC42+AC45</f>
        <v>574000</v>
      </c>
      <c r="AD36" s="24">
        <v>5589227.81</v>
      </c>
      <c r="AE36" s="29">
        <f>AC36+AD36-AD37</f>
        <v>6163227.81</v>
      </c>
      <c r="AF36" s="18">
        <f>AE36</f>
        <v>6163227.81</v>
      </c>
      <c r="AG36" s="19">
        <f>AF36+AF37</f>
        <v>6163227.81</v>
      </c>
      <c r="AI36">
        <v>226</v>
      </c>
      <c r="AJ36" s="51"/>
      <c r="AK36" s="38">
        <f>AK38+AK37+AK39+AK40+AK41+AK42+AK43+AK44+AK46+AK45</f>
        <v>381776.36</v>
      </c>
      <c r="AL36" s="38">
        <f>AL37+AL38+AL39+AL40+AL41+AL42+AL43+AL44+AL45+AL46</f>
        <v>5781451.45</v>
      </c>
      <c r="AM36" s="38"/>
      <c r="AN36" s="38">
        <f>AN37+AN38+AN39+AN40+AN41+AN42+AN43+AN44</f>
        <v>0</v>
      </c>
      <c r="AO36" s="38"/>
      <c r="AP36" s="53">
        <f>AJ36+AK36+AL36+AN36+AO36</f>
        <v>6163227.8100000005</v>
      </c>
      <c r="AT36" s="19"/>
    </row>
    <row r="37" spans="1:46" ht="34.5">
      <c r="A37" s="201"/>
      <c r="B37" s="76" t="s">
        <v>29</v>
      </c>
      <c r="C37" s="77"/>
      <c r="D37" s="78"/>
      <c r="E37" s="78">
        <f>C37+D37</f>
        <v>0</v>
      </c>
      <c r="F37" s="78"/>
      <c r="G37" s="180">
        <f aca="true" t="shared" si="13" ref="G37:G47">E37+F37</f>
        <v>0</v>
      </c>
      <c r="H37" s="64"/>
      <c r="I37" s="185"/>
      <c r="J37" s="68"/>
      <c r="K37" s="106">
        <f>G37+H37+I37+J37</f>
        <v>0</v>
      </c>
      <c r="L37" s="102"/>
      <c r="M37" s="74"/>
      <c r="N37" s="117">
        <f t="shared" si="3"/>
        <v>0</v>
      </c>
      <c r="O37" s="65"/>
      <c r="P37" s="84"/>
      <c r="Q37" s="69"/>
      <c r="R37" s="143">
        <f t="shared" si="4"/>
        <v>0</v>
      </c>
      <c r="S37" s="102"/>
      <c r="T37" s="145"/>
      <c r="U37" s="145"/>
      <c r="V37" s="74"/>
      <c r="W37" s="108">
        <f t="shared" si="5"/>
        <v>0</v>
      </c>
      <c r="X37" s="140">
        <f t="shared" si="8"/>
        <v>0</v>
      </c>
      <c r="Y37" s="103"/>
      <c r="Z37" s="65"/>
      <c r="AA37" s="65"/>
      <c r="AB37" s="65"/>
      <c r="AC37" s="69">
        <f aca="true" t="shared" si="14" ref="AC37:AC63">Y37+Z37+X37</f>
        <v>0</v>
      </c>
      <c r="AD37" s="27"/>
      <c r="AE37" s="27">
        <f t="shared" si="7"/>
        <v>0</v>
      </c>
      <c r="AF37" s="3"/>
      <c r="AJ37" s="37"/>
      <c r="AK37" s="37">
        <v>7776.36</v>
      </c>
      <c r="AL37" s="37">
        <v>1467600</v>
      </c>
      <c r="AM37" s="37"/>
      <c r="AN37" s="37"/>
      <c r="AO37" s="37"/>
      <c r="AP37" s="37"/>
      <c r="AQ37" s="49" t="s">
        <v>115</v>
      </c>
      <c r="AS37" s="198" t="s">
        <v>110</v>
      </c>
      <c r="AT37" s="19"/>
    </row>
    <row r="38" spans="1:46" ht="27" customHeight="1">
      <c r="A38" s="202"/>
      <c r="B38" s="71" t="s">
        <v>20</v>
      </c>
      <c r="C38" s="77">
        <v>50000</v>
      </c>
      <c r="D38" s="78"/>
      <c r="E38" s="78">
        <f aca="true" t="shared" si="15" ref="E38:E45">C38+D38</f>
        <v>50000</v>
      </c>
      <c r="F38" s="78"/>
      <c r="G38" s="180">
        <f t="shared" si="13"/>
        <v>50000</v>
      </c>
      <c r="H38" s="64"/>
      <c r="I38" s="185"/>
      <c r="J38" s="68"/>
      <c r="K38" s="106">
        <f t="shared" si="2"/>
        <v>50000</v>
      </c>
      <c r="L38" s="100">
        <v>150000</v>
      </c>
      <c r="M38" s="69"/>
      <c r="N38" s="117">
        <f t="shared" si="3"/>
        <v>150000</v>
      </c>
      <c r="O38" s="69"/>
      <c r="P38" s="84"/>
      <c r="Q38" s="69"/>
      <c r="R38" s="143">
        <f t="shared" si="4"/>
        <v>150000</v>
      </c>
      <c r="S38" s="100"/>
      <c r="T38" s="84"/>
      <c r="U38" s="84"/>
      <c r="V38" s="69"/>
      <c r="W38" s="108">
        <f t="shared" si="5"/>
        <v>0</v>
      </c>
      <c r="X38" s="140">
        <f t="shared" si="8"/>
        <v>200000</v>
      </c>
      <c r="Y38" s="103"/>
      <c r="Z38" s="65"/>
      <c r="AA38" s="65"/>
      <c r="AB38" s="65"/>
      <c r="AC38" s="69">
        <f t="shared" si="14"/>
        <v>200000</v>
      </c>
      <c r="AD38" s="27"/>
      <c r="AE38" s="27">
        <f t="shared" si="7"/>
        <v>200000</v>
      </c>
      <c r="AF38" s="3"/>
      <c r="AJ38" s="17"/>
      <c r="AK38" s="17"/>
      <c r="AL38" s="17">
        <v>265000</v>
      </c>
      <c r="AM38" s="17"/>
      <c r="AN38" s="17"/>
      <c r="AO38" s="17"/>
      <c r="AP38" s="17"/>
      <c r="AQ38" s="49" t="s">
        <v>114</v>
      </c>
      <c r="AS38" s="197" t="s">
        <v>109</v>
      </c>
      <c r="AT38" s="19"/>
    </row>
    <row r="39" spans="1:46" ht="34.5">
      <c r="A39" s="202"/>
      <c r="B39" s="71" t="s">
        <v>21</v>
      </c>
      <c r="C39" s="77"/>
      <c r="D39" s="78"/>
      <c r="E39" s="78">
        <f t="shared" si="15"/>
        <v>0</v>
      </c>
      <c r="F39" s="78"/>
      <c r="G39" s="180">
        <f t="shared" si="13"/>
        <v>0</v>
      </c>
      <c r="H39" s="64"/>
      <c r="I39" s="185"/>
      <c r="J39" s="68"/>
      <c r="K39" s="106">
        <f t="shared" si="2"/>
        <v>0</v>
      </c>
      <c r="L39" s="100"/>
      <c r="M39" s="69"/>
      <c r="N39" s="117">
        <f t="shared" si="3"/>
        <v>0</v>
      </c>
      <c r="O39" s="65"/>
      <c r="P39" s="84"/>
      <c r="Q39" s="65"/>
      <c r="R39" s="143">
        <f t="shared" si="4"/>
        <v>0</v>
      </c>
      <c r="S39" s="100"/>
      <c r="T39" s="84"/>
      <c r="U39" s="84"/>
      <c r="V39" s="69"/>
      <c r="W39" s="108">
        <f t="shared" si="5"/>
        <v>0</v>
      </c>
      <c r="X39" s="140">
        <f t="shared" si="8"/>
        <v>0</v>
      </c>
      <c r="Y39" s="103"/>
      <c r="Z39" s="65"/>
      <c r="AA39" s="65"/>
      <c r="AB39" s="65"/>
      <c r="AC39" s="69">
        <f t="shared" si="14"/>
        <v>0</v>
      </c>
      <c r="AD39" s="27"/>
      <c r="AE39" s="27">
        <f t="shared" si="7"/>
        <v>0</v>
      </c>
      <c r="AF39" s="3"/>
      <c r="AJ39" s="17"/>
      <c r="AK39" s="17"/>
      <c r="AL39" s="48">
        <v>417751.45</v>
      </c>
      <c r="AM39" s="48"/>
      <c r="AN39" s="17"/>
      <c r="AO39" s="17"/>
      <c r="AP39" s="17"/>
      <c r="AQ39" s="49" t="s">
        <v>113</v>
      </c>
      <c r="AT39" s="19"/>
    </row>
    <row r="40" spans="1:46" ht="39" customHeight="1">
      <c r="A40" s="202"/>
      <c r="B40" s="71" t="s">
        <v>38</v>
      </c>
      <c r="C40" s="77">
        <v>10200</v>
      </c>
      <c r="D40" s="78"/>
      <c r="E40" s="78">
        <f t="shared" si="15"/>
        <v>10200</v>
      </c>
      <c r="F40" s="78"/>
      <c r="G40" s="180">
        <f t="shared" si="13"/>
        <v>10200</v>
      </c>
      <c r="H40" s="64"/>
      <c r="I40" s="185"/>
      <c r="J40" s="68"/>
      <c r="K40" s="106">
        <f t="shared" si="2"/>
        <v>10200</v>
      </c>
      <c r="L40" s="100">
        <v>103800</v>
      </c>
      <c r="M40" s="69"/>
      <c r="N40" s="117">
        <f t="shared" si="3"/>
        <v>103800</v>
      </c>
      <c r="O40" s="65"/>
      <c r="P40" s="84"/>
      <c r="Q40" s="69"/>
      <c r="R40" s="143">
        <f t="shared" si="4"/>
        <v>103800</v>
      </c>
      <c r="S40" s="100"/>
      <c r="T40" s="84"/>
      <c r="U40" s="84"/>
      <c r="V40" s="69"/>
      <c r="W40" s="108">
        <f t="shared" si="5"/>
        <v>0</v>
      </c>
      <c r="X40" s="140">
        <f t="shared" si="8"/>
        <v>114000</v>
      </c>
      <c r="Y40" s="103"/>
      <c r="Z40" s="65"/>
      <c r="AA40" s="65"/>
      <c r="AB40" s="65"/>
      <c r="AC40" s="69">
        <f t="shared" si="14"/>
        <v>114000</v>
      </c>
      <c r="AD40" s="27"/>
      <c r="AE40" s="27">
        <f t="shared" si="7"/>
        <v>114000</v>
      </c>
      <c r="AF40" s="3"/>
      <c r="AJ40" s="17"/>
      <c r="AK40" s="17">
        <v>114000</v>
      </c>
      <c r="AL40" s="17">
        <v>328200</v>
      </c>
      <c r="AM40" s="17"/>
      <c r="AN40" s="17"/>
      <c r="AO40" s="17"/>
      <c r="AP40" s="17"/>
      <c r="AQ40" s="199" t="s">
        <v>116</v>
      </c>
      <c r="AR40" s="208" t="s">
        <v>117</v>
      </c>
      <c r="AS40" s="208"/>
      <c r="AT40" s="19"/>
    </row>
    <row r="41" spans="1:46" ht="34.5">
      <c r="A41" s="203"/>
      <c r="B41" s="71" t="s">
        <v>107</v>
      </c>
      <c r="C41" s="77"/>
      <c r="D41" s="78">
        <v>1000</v>
      </c>
      <c r="E41" s="78">
        <f t="shared" si="15"/>
        <v>1000</v>
      </c>
      <c r="F41" s="78"/>
      <c r="G41" s="180">
        <f t="shared" si="13"/>
        <v>1000</v>
      </c>
      <c r="H41" s="64"/>
      <c r="I41" s="185"/>
      <c r="J41" s="68"/>
      <c r="K41" s="106">
        <f t="shared" si="2"/>
        <v>1000</v>
      </c>
      <c r="L41" s="100">
        <v>100000</v>
      </c>
      <c r="M41" s="69"/>
      <c r="N41" s="117">
        <f t="shared" si="3"/>
        <v>100000</v>
      </c>
      <c r="O41" s="65"/>
      <c r="P41" s="84"/>
      <c r="Q41" s="69"/>
      <c r="R41" s="143">
        <f t="shared" si="4"/>
        <v>100000</v>
      </c>
      <c r="S41" s="100"/>
      <c r="T41" s="84"/>
      <c r="U41" s="84"/>
      <c r="V41" s="69"/>
      <c r="W41" s="108">
        <f t="shared" si="5"/>
        <v>0</v>
      </c>
      <c r="X41" s="140">
        <f t="shared" si="8"/>
        <v>101000</v>
      </c>
      <c r="Y41" s="103"/>
      <c r="Z41" s="65"/>
      <c r="AA41" s="65"/>
      <c r="AB41" s="65"/>
      <c r="AC41" s="69">
        <f t="shared" si="14"/>
        <v>101000</v>
      </c>
      <c r="AD41" s="27"/>
      <c r="AE41" s="27">
        <f t="shared" si="7"/>
        <v>101000</v>
      </c>
      <c r="AF41" s="3"/>
      <c r="AJ41" s="17"/>
      <c r="AK41" s="17">
        <v>101000</v>
      </c>
      <c r="AL41" s="17"/>
      <c r="AM41" s="17"/>
      <c r="AN41" s="17"/>
      <c r="AO41" s="17"/>
      <c r="AP41" s="17"/>
      <c r="AT41" s="19"/>
    </row>
    <row r="42" spans="1:46" ht="21">
      <c r="A42" s="200"/>
      <c r="B42" s="4" t="s">
        <v>106</v>
      </c>
      <c r="C42" s="77"/>
      <c r="D42" s="78">
        <v>5000</v>
      </c>
      <c r="E42" s="78">
        <f t="shared" si="15"/>
        <v>5000</v>
      </c>
      <c r="F42" s="78"/>
      <c r="G42" s="180">
        <f t="shared" si="13"/>
        <v>5000</v>
      </c>
      <c r="H42" s="64"/>
      <c r="I42" s="185"/>
      <c r="J42" s="68"/>
      <c r="K42" s="106">
        <f t="shared" si="2"/>
        <v>5000</v>
      </c>
      <c r="L42" s="100"/>
      <c r="M42" s="69"/>
      <c r="N42" s="117">
        <f t="shared" si="3"/>
        <v>0</v>
      </c>
      <c r="O42" s="65"/>
      <c r="P42" s="84"/>
      <c r="Q42" s="65"/>
      <c r="R42" s="143">
        <f t="shared" si="4"/>
        <v>0</v>
      </c>
      <c r="S42" s="100"/>
      <c r="T42" s="84"/>
      <c r="U42" s="84"/>
      <c r="V42" s="69"/>
      <c r="W42" s="108">
        <f t="shared" si="5"/>
        <v>0</v>
      </c>
      <c r="X42" s="140">
        <f t="shared" si="8"/>
        <v>5000</v>
      </c>
      <c r="Y42" s="103"/>
      <c r="Z42" s="65"/>
      <c r="AA42" s="65"/>
      <c r="AB42" s="65"/>
      <c r="AC42" s="69">
        <f t="shared" si="14"/>
        <v>5000</v>
      </c>
      <c r="AD42" s="27"/>
      <c r="AE42" s="27">
        <f t="shared" si="7"/>
        <v>5000</v>
      </c>
      <c r="AF42" s="3"/>
      <c r="AJ42" s="17"/>
      <c r="AK42" s="17">
        <v>5000</v>
      </c>
      <c r="AL42" s="17">
        <v>1508300</v>
      </c>
      <c r="AM42" s="17"/>
      <c r="AN42" s="17"/>
      <c r="AO42" s="17"/>
      <c r="AP42" s="17"/>
      <c r="AQ42" s="49" t="s">
        <v>112</v>
      </c>
      <c r="AT42" s="19"/>
    </row>
    <row r="43" spans="1:46" ht="44.25" customHeight="1">
      <c r="A43" s="200"/>
      <c r="B43" s="71" t="s">
        <v>63</v>
      </c>
      <c r="C43" s="77"/>
      <c r="D43" s="78"/>
      <c r="E43" s="78">
        <f t="shared" si="15"/>
        <v>0</v>
      </c>
      <c r="F43" s="78"/>
      <c r="G43" s="180">
        <f t="shared" si="13"/>
        <v>0</v>
      </c>
      <c r="H43" s="64"/>
      <c r="I43" s="185"/>
      <c r="J43" s="68"/>
      <c r="K43" s="106">
        <f t="shared" si="2"/>
        <v>0</v>
      </c>
      <c r="L43" s="100">
        <v>30000</v>
      </c>
      <c r="M43" s="69"/>
      <c r="N43" s="117">
        <f t="shared" si="3"/>
        <v>30000</v>
      </c>
      <c r="O43" s="65"/>
      <c r="P43" s="84"/>
      <c r="Q43" s="69"/>
      <c r="R43" s="143">
        <f t="shared" si="4"/>
        <v>30000</v>
      </c>
      <c r="S43" s="100"/>
      <c r="T43" s="84"/>
      <c r="U43" s="84"/>
      <c r="V43" s="69"/>
      <c r="W43" s="108">
        <f t="shared" si="5"/>
        <v>0</v>
      </c>
      <c r="X43" s="140">
        <f t="shared" si="8"/>
        <v>30000</v>
      </c>
      <c r="Y43" s="103"/>
      <c r="Z43" s="65"/>
      <c r="AA43" s="65"/>
      <c r="AB43" s="65"/>
      <c r="AC43" s="69">
        <f t="shared" si="14"/>
        <v>30000</v>
      </c>
      <c r="AD43" s="27"/>
      <c r="AE43" s="27">
        <f t="shared" si="7"/>
        <v>30000</v>
      </c>
      <c r="AF43" s="3"/>
      <c r="AJ43" s="17"/>
      <c r="AK43" s="17">
        <v>30000</v>
      </c>
      <c r="AL43" s="17">
        <v>1794600</v>
      </c>
      <c r="AM43" s="17"/>
      <c r="AN43" s="17"/>
      <c r="AO43" s="17"/>
      <c r="AP43" s="17"/>
      <c r="AQ43" s="17">
        <v>1794600</v>
      </c>
      <c r="AR43" t="s">
        <v>111</v>
      </c>
      <c r="AT43" s="19"/>
    </row>
    <row r="44" spans="1:46" ht="23.25">
      <c r="A44" s="200"/>
      <c r="B44" s="71" t="s">
        <v>59</v>
      </c>
      <c r="C44" s="77"/>
      <c r="D44" s="78"/>
      <c r="E44" s="78">
        <f t="shared" si="15"/>
        <v>0</v>
      </c>
      <c r="F44" s="78"/>
      <c r="G44" s="180">
        <f t="shared" si="13"/>
        <v>0</v>
      </c>
      <c r="H44" s="64"/>
      <c r="I44" s="185"/>
      <c r="J44" s="68"/>
      <c r="K44" s="106">
        <f t="shared" si="2"/>
        <v>0</v>
      </c>
      <c r="L44" s="100">
        <v>50000</v>
      </c>
      <c r="M44" s="69"/>
      <c r="N44" s="117">
        <f t="shared" si="3"/>
        <v>50000</v>
      </c>
      <c r="O44" s="65"/>
      <c r="P44" s="84"/>
      <c r="Q44" s="69"/>
      <c r="R44" s="143">
        <f t="shared" si="4"/>
        <v>50000</v>
      </c>
      <c r="S44" s="100"/>
      <c r="T44" s="84"/>
      <c r="U44" s="84"/>
      <c r="V44" s="69"/>
      <c r="W44" s="108">
        <f t="shared" si="5"/>
        <v>0</v>
      </c>
      <c r="X44" s="140">
        <f t="shared" si="8"/>
        <v>50000</v>
      </c>
      <c r="Y44" s="103"/>
      <c r="Z44" s="65"/>
      <c r="AA44" s="65"/>
      <c r="AB44" s="65"/>
      <c r="AC44" s="69">
        <f t="shared" si="14"/>
        <v>50000</v>
      </c>
      <c r="AD44" s="27"/>
      <c r="AE44" s="27">
        <f t="shared" si="7"/>
        <v>50000</v>
      </c>
      <c r="AF44" s="3"/>
      <c r="AJ44" s="17"/>
      <c r="AK44" s="17">
        <v>50000</v>
      </c>
      <c r="AL44" s="17"/>
      <c r="AM44" s="17"/>
      <c r="AN44" s="17"/>
      <c r="AO44" s="17"/>
      <c r="AP44" s="17"/>
      <c r="AT44" s="19"/>
    </row>
    <row r="45" spans="1:46" ht="34.5">
      <c r="A45" s="200"/>
      <c r="B45" s="71" t="s">
        <v>92</v>
      </c>
      <c r="C45" s="77"/>
      <c r="D45" s="78"/>
      <c r="E45" s="78">
        <f t="shared" si="15"/>
        <v>0</v>
      </c>
      <c r="F45" s="78"/>
      <c r="G45" s="180">
        <f t="shared" si="13"/>
        <v>0</v>
      </c>
      <c r="H45" s="64"/>
      <c r="I45" s="185"/>
      <c r="J45" s="68"/>
      <c r="K45" s="106">
        <f t="shared" si="2"/>
        <v>0</v>
      </c>
      <c r="L45" s="100"/>
      <c r="M45" s="69"/>
      <c r="N45" s="117"/>
      <c r="O45" s="65"/>
      <c r="P45" s="84"/>
      <c r="Q45" s="69"/>
      <c r="R45" s="143">
        <f t="shared" si="4"/>
        <v>0</v>
      </c>
      <c r="S45" s="100"/>
      <c r="T45" s="84"/>
      <c r="U45" s="84"/>
      <c r="V45" s="69"/>
      <c r="W45" s="108">
        <f t="shared" si="5"/>
        <v>0</v>
      </c>
      <c r="X45" s="140">
        <f t="shared" si="8"/>
        <v>0</v>
      </c>
      <c r="Y45" s="103"/>
      <c r="Z45" s="65"/>
      <c r="AA45" s="65"/>
      <c r="AB45" s="65"/>
      <c r="AC45" s="69">
        <f t="shared" si="14"/>
        <v>0</v>
      </c>
      <c r="AD45" s="27"/>
      <c r="AE45" s="27">
        <f t="shared" si="7"/>
        <v>0</v>
      </c>
      <c r="AF45" s="3"/>
      <c r="AJ45" s="40"/>
      <c r="AK45" s="40">
        <v>0</v>
      </c>
      <c r="AL45" s="40"/>
      <c r="AM45" s="40"/>
      <c r="AN45" s="40"/>
      <c r="AO45" s="40"/>
      <c r="AP45" s="40"/>
      <c r="AQ45" s="49"/>
      <c r="AT45" s="19"/>
    </row>
    <row r="46" spans="1:46" ht="24" thickBot="1">
      <c r="A46" s="200"/>
      <c r="B46" s="71" t="s">
        <v>39</v>
      </c>
      <c r="C46" s="72"/>
      <c r="D46" s="78">
        <v>17000</v>
      </c>
      <c r="E46" s="78">
        <f>C46+D46</f>
        <v>17000</v>
      </c>
      <c r="F46" s="78">
        <v>7000</v>
      </c>
      <c r="G46" s="180">
        <f t="shared" si="13"/>
        <v>24000</v>
      </c>
      <c r="H46" s="64"/>
      <c r="I46" s="185"/>
      <c r="J46" s="68"/>
      <c r="K46" s="106">
        <f>G46+H46+I46+J46</f>
        <v>24000</v>
      </c>
      <c r="L46" s="100">
        <v>50000</v>
      </c>
      <c r="M46" s="69"/>
      <c r="N46" s="117">
        <f t="shared" si="3"/>
        <v>50000</v>
      </c>
      <c r="O46" s="65"/>
      <c r="P46" s="84"/>
      <c r="Q46" s="69"/>
      <c r="R46" s="143">
        <f t="shared" si="4"/>
        <v>50000</v>
      </c>
      <c r="S46" s="100"/>
      <c r="T46" s="84"/>
      <c r="U46" s="84"/>
      <c r="V46" s="69"/>
      <c r="W46" s="108">
        <f>S46+T46+U46+V46</f>
        <v>0</v>
      </c>
      <c r="X46" s="140">
        <f t="shared" si="8"/>
        <v>74000</v>
      </c>
      <c r="Y46" s="103"/>
      <c r="Z46" s="65"/>
      <c r="AA46" s="65"/>
      <c r="AB46" s="65"/>
      <c r="AC46" s="69">
        <f t="shared" si="14"/>
        <v>74000</v>
      </c>
      <c r="AD46" s="27"/>
      <c r="AE46" s="27">
        <f t="shared" si="7"/>
        <v>74000</v>
      </c>
      <c r="AF46" s="3"/>
      <c r="AJ46" s="40"/>
      <c r="AK46" s="40">
        <v>74000</v>
      </c>
      <c r="AL46" s="40"/>
      <c r="AM46" s="40"/>
      <c r="AN46" s="40"/>
      <c r="AO46" s="40"/>
      <c r="AP46" s="40"/>
      <c r="AT46" s="19"/>
    </row>
    <row r="47" spans="1:46" ht="20.25" customHeight="1" thickBot="1">
      <c r="A47" s="13">
        <v>227</v>
      </c>
      <c r="B47" s="113" t="s">
        <v>78</v>
      </c>
      <c r="C47" s="79"/>
      <c r="D47" s="174"/>
      <c r="E47" s="174">
        <f aca="true" t="shared" si="16" ref="E47:E52">C47+D47</f>
        <v>0</v>
      </c>
      <c r="F47" s="174"/>
      <c r="G47" s="179">
        <f t="shared" si="13"/>
        <v>0</v>
      </c>
      <c r="H47" s="61"/>
      <c r="I47" s="184"/>
      <c r="J47" s="62"/>
      <c r="K47" s="105">
        <f t="shared" si="2"/>
        <v>0</v>
      </c>
      <c r="L47" s="99"/>
      <c r="M47" s="28"/>
      <c r="N47" s="115"/>
      <c r="O47" s="28"/>
      <c r="P47" s="24"/>
      <c r="Q47" s="28"/>
      <c r="R47" s="108">
        <f t="shared" si="4"/>
        <v>0</v>
      </c>
      <c r="S47" s="99"/>
      <c r="T47" s="24"/>
      <c r="U47" s="24"/>
      <c r="V47" s="28"/>
      <c r="W47" s="108">
        <f t="shared" si="5"/>
        <v>0</v>
      </c>
      <c r="X47" s="138">
        <f t="shared" si="8"/>
        <v>0</v>
      </c>
      <c r="Y47" s="99"/>
      <c r="Z47" s="28"/>
      <c r="AA47" s="28"/>
      <c r="AB47" s="28"/>
      <c r="AC47" s="28">
        <f>X47</f>
        <v>0</v>
      </c>
      <c r="AD47" s="32"/>
      <c r="AE47" s="33">
        <f t="shared" si="7"/>
        <v>0</v>
      </c>
      <c r="AF47" s="46">
        <f>AE47</f>
        <v>0</v>
      </c>
      <c r="AI47" t="s">
        <v>80</v>
      </c>
      <c r="AJ47" s="51"/>
      <c r="AK47" s="38"/>
      <c r="AL47" s="38"/>
      <c r="AM47" s="38"/>
      <c r="AN47" s="38"/>
      <c r="AO47" s="38"/>
      <c r="AP47" s="53">
        <f>AK47</f>
        <v>0</v>
      </c>
      <c r="AT47" s="19"/>
    </row>
    <row r="48" spans="1:46" ht="12.75">
      <c r="A48" s="10">
        <v>290</v>
      </c>
      <c r="B48" s="70" t="s">
        <v>22</v>
      </c>
      <c r="C48" s="61">
        <f>C49+C50+C51</f>
        <v>120500</v>
      </c>
      <c r="D48" s="62"/>
      <c r="E48" s="62">
        <f>C48+D48</f>
        <v>120500</v>
      </c>
      <c r="F48" s="62"/>
      <c r="G48" s="179">
        <f>E48+F48</f>
        <v>120500</v>
      </c>
      <c r="H48" s="61">
        <f>H49+H50+H51+H52</f>
        <v>0</v>
      </c>
      <c r="I48" s="184">
        <f>I49+I50+I51+I52</f>
        <v>0</v>
      </c>
      <c r="J48" s="62">
        <f>J49+J50+J51+J52</f>
        <v>0</v>
      </c>
      <c r="K48" s="105">
        <f>G48+H48+I48+J48</f>
        <v>120500</v>
      </c>
      <c r="L48" s="99">
        <f>L49+L50+L51</f>
        <v>0</v>
      </c>
      <c r="M48" s="28"/>
      <c r="N48" s="115">
        <f t="shared" si="3"/>
        <v>0</v>
      </c>
      <c r="O48" s="28"/>
      <c r="P48" s="24"/>
      <c r="Q48" s="28"/>
      <c r="R48" s="108">
        <f t="shared" si="4"/>
        <v>0</v>
      </c>
      <c r="S48" s="99"/>
      <c r="T48" s="24"/>
      <c r="U48" s="24"/>
      <c r="V48" s="28"/>
      <c r="W48" s="108">
        <f t="shared" si="5"/>
        <v>0</v>
      </c>
      <c r="X48" s="138">
        <f>K48+R48+W48</f>
        <v>120500</v>
      </c>
      <c r="Y48" s="99"/>
      <c r="Z48" s="28"/>
      <c r="AA48" s="28">
        <f>AA49+AA50+AA51+AA52</f>
        <v>0</v>
      </c>
      <c r="AB48" s="28"/>
      <c r="AC48" s="28">
        <f>AC49+AC50+AC51</f>
        <v>120500</v>
      </c>
      <c r="AD48" s="16"/>
      <c r="AE48" s="29">
        <f t="shared" si="7"/>
        <v>120500</v>
      </c>
      <c r="AF48" s="3"/>
      <c r="AJ48" s="37"/>
      <c r="AK48" s="37"/>
      <c r="AL48" s="37"/>
      <c r="AM48" s="37"/>
      <c r="AN48" s="37"/>
      <c r="AO48" s="37"/>
      <c r="AP48" s="37"/>
      <c r="AT48" s="19"/>
    </row>
    <row r="49" spans="1:46" ht="24.75" customHeight="1">
      <c r="A49" s="2"/>
      <c r="B49" s="71" t="s">
        <v>23</v>
      </c>
      <c r="C49" s="77"/>
      <c r="D49" s="78"/>
      <c r="E49" s="78">
        <f t="shared" si="16"/>
        <v>0</v>
      </c>
      <c r="F49" s="78"/>
      <c r="G49" s="180">
        <f>E49+F49</f>
        <v>0</v>
      </c>
      <c r="H49" s="64"/>
      <c r="I49" s="185"/>
      <c r="J49" s="68"/>
      <c r="K49" s="106">
        <f t="shared" si="2"/>
        <v>0</v>
      </c>
      <c r="L49" s="100"/>
      <c r="M49" s="69"/>
      <c r="N49" s="116">
        <f t="shared" si="3"/>
        <v>0</v>
      </c>
      <c r="O49" s="69"/>
      <c r="P49" s="84"/>
      <c r="Q49" s="69"/>
      <c r="R49" s="108">
        <f t="shared" si="4"/>
        <v>0</v>
      </c>
      <c r="S49" s="100"/>
      <c r="T49" s="84"/>
      <c r="U49" s="84"/>
      <c r="V49" s="69"/>
      <c r="W49" s="108">
        <f t="shared" si="5"/>
        <v>0</v>
      </c>
      <c r="X49" s="140">
        <f t="shared" si="8"/>
        <v>0</v>
      </c>
      <c r="Y49" s="103"/>
      <c r="Z49" s="65"/>
      <c r="AA49" s="69"/>
      <c r="AB49" s="65"/>
      <c r="AC49" s="69">
        <f>X49+Y49+AA49+AB49</f>
        <v>0</v>
      </c>
      <c r="AD49" s="27"/>
      <c r="AE49" s="27">
        <f>AC49+AD49</f>
        <v>0</v>
      </c>
      <c r="AF49" s="3"/>
      <c r="AJ49" s="17"/>
      <c r="AK49" s="17"/>
      <c r="AL49" s="17"/>
      <c r="AM49" s="17"/>
      <c r="AN49" s="17"/>
      <c r="AO49" s="17"/>
      <c r="AP49" s="17"/>
      <c r="AT49" s="19"/>
    </row>
    <row r="50" spans="1:46" ht="12.75">
      <c r="A50" s="2"/>
      <c r="B50" s="71" t="s">
        <v>24</v>
      </c>
      <c r="C50" s="77">
        <v>30700</v>
      </c>
      <c r="D50" s="78"/>
      <c r="E50" s="78">
        <f t="shared" si="16"/>
        <v>30700</v>
      </c>
      <c r="F50" s="78"/>
      <c r="G50" s="180">
        <f>E50+F50</f>
        <v>30700</v>
      </c>
      <c r="H50" s="64"/>
      <c r="I50" s="185"/>
      <c r="J50" s="68"/>
      <c r="K50" s="106">
        <f t="shared" si="2"/>
        <v>30700</v>
      </c>
      <c r="L50" s="100"/>
      <c r="M50" s="69"/>
      <c r="N50" s="116">
        <f t="shared" si="3"/>
        <v>0</v>
      </c>
      <c r="O50" s="69"/>
      <c r="P50" s="84"/>
      <c r="Q50" s="69"/>
      <c r="R50" s="108">
        <f t="shared" si="4"/>
        <v>0</v>
      </c>
      <c r="S50" s="100"/>
      <c r="T50" s="84"/>
      <c r="U50" s="84"/>
      <c r="V50" s="69"/>
      <c r="W50" s="108">
        <f t="shared" si="5"/>
        <v>0</v>
      </c>
      <c r="X50" s="140">
        <f t="shared" si="8"/>
        <v>30700</v>
      </c>
      <c r="Y50" s="103"/>
      <c r="Z50" s="65"/>
      <c r="AA50" s="69"/>
      <c r="AB50" s="65"/>
      <c r="AC50" s="69">
        <f>X50+Y50+AA50+AB50</f>
        <v>30700</v>
      </c>
      <c r="AD50" s="27"/>
      <c r="AE50" s="27">
        <f t="shared" si="7"/>
        <v>30700</v>
      </c>
      <c r="AF50" s="3"/>
      <c r="AJ50" s="17"/>
      <c r="AK50" s="17"/>
      <c r="AL50" s="17"/>
      <c r="AM50" s="17"/>
      <c r="AN50" s="17"/>
      <c r="AO50" s="17"/>
      <c r="AP50" s="17"/>
      <c r="AT50" s="19"/>
    </row>
    <row r="51" spans="1:46" ht="12.75">
      <c r="A51" s="2"/>
      <c r="B51" s="71" t="s">
        <v>25</v>
      </c>
      <c r="C51" s="77">
        <v>89800</v>
      </c>
      <c r="D51" s="78"/>
      <c r="E51" s="78">
        <f t="shared" si="16"/>
        <v>89800</v>
      </c>
      <c r="F51" s="78"/>
      <c r="G51" s="180">
        <f>E51+F51</f>
        <v>89800</v>
      </c>
      <c r="H51" s="64"/>
      <c r="I51" s="185"/>
      <c r="J51" s="68"/>
      <c r="K51" s="106">
        <f t="shared" si="2"/>
        <v>89800</v>
      </c>
      <c r="L51" s="100"/>
      <c r="M51" s="69"/>
      <c r="N51" s="116">
        <f t="shared" si="3"/>
        <v>0</v>
      </c>
      <c r="O51" s="69"/>
      <c r="P51" s="84"/>
      <c r="Q51" s="69"/>
      <c r="R51" s="108">
        <f t="shared" si="4"/>
        <v>0</v>
      </c>
      <c r="S51" s="100"/>
      <c r="T51" s="84"/>
      <c r="U51" s="84"/>
      <c r="V51" s="69"/>
      <c r="W51" s="108">
        <f t="shared" si="5"/>
        <v>0</v>
      </c>
      <c r="X51" s="140">
        <f t="shared" si="8"/>
        <v>89800</v>
      </c>
      <c r="Y51" s="103"/>
      <c r="Z51" s="65"/>
      <c r="AA51" s="69"/>
      <c r="AB51" s="65"/>
      <c r="AC51" s="69">
        <f>X51+Y51+AA51+AB51</f>
        <v>89800</v>
      </c>
      <c r="AD51" s="27"/>
      <c r="AE51" s="27">
        <f t="shared" si="7"/>
        <v>89800</v>
      </c>
      <c r="AF51" s="3"/>
      <c r="AJ51" s="40"/>
      <c r="AK51" s="40"/>
      <c r="AL51" s="40"/>
      <c r="AM51" s="40"/>
      <c r="AN51" s="40"/>
      <c r="AO51" s="40"/>
      <c r="AP51" s="40"/>
      <c r="AT51" s="19"/>
    </row>
    <row r="52" spans="1:46" ht="24" thickBot="1">
      <c r="A52" s="31" t="s">
        <v>88</v>
      </c>
      <c r="B52" s="175" t="s">
        <v>87</v>
      </c>
      <c r="C52" s="176"/>
      <c r="D52" s="174"/>
      <c r="E52" s="174">
        <f t="shared" si="16"/>
        <v>0</v>
      </c>
      <c r="F52" s="174"/>
      <c r="G52" s="179">
        <f>E52+F52</f>
        <v>0</v>
      </c>
      <c r="H52" s="61"/>
      <c r="I52" s="184"/>
      <c r="J52" s="62"/>
      <c r="K52" s="105">
        <f t="shared" si="2"/>
        <v>0</v>
      </c>
      <c r="L52" s="99"/>
      <c r="M52" s="28"/>
      <c r="N52" s="115">
        <f t="shared" si="3"/>
        <v>0</v>
      </c>
      <c r="O52" s="28"/>
      <c r="P52" s="24"/>
      <c r="Q52" s="28"/>
      <c r="R52" s="108">
        <f t="shared" si="4"/>
        <v>0</v>
      </c>
      <c r="S52" s="103"/>
      <c r="T52" s="142"/>
      <c r="U52" s="142"/>
      <c r="V52" s="65"/>
      <c r="W52" s="108">
        <f t="shared" si="5"/>
        <v>0</v>
      </c>
      <c r="X52" s="138">
        <f t="shared" si="8"/>
        <v>0</v>
      </c>
      <c r="Y52" s="99"/>
      <c r="Z52" s="28"/>
      <c r="AA52" s="67"/>
      <c r="AB52" s="28"/>
      <c r="AC52" s="28">
        <f>X52+Y52+AA52+AB52</f>
        <v>0</v>
      </c>
      <c r="AD52" s="33"/>
      <c r="AE52" s="33">
        <f t="shared" si="7"/>
        <v>0</v>
      </c>
      <c r="AF52" s="3"/>
      <c r="AJ52" s="42"/>
      <c r="AK52" s="39"/>
      <c r="AL52" s="39"/>
      <c r="AM52" s="39"/>
      <c r="AN52" s="39"/>
      <c r="AO52" s="39"/>
      <c r="AP52" s="41"/>
      <c r="AT52" s="19"/>
    </row>
    <row r="53" spans="1:46" ht="27.75" customHeight="1" thickBot="1">
      <c r="A53" s="9">
        <v>310</v>
      </c>
      <c r="B53" s="70" t="s">
        <v>31</v>
      </c>
      <c r="C53" s="79"/>
      <c r="D53" s="80"/>
      <c r="E53" s="80"/>
      <c r="F53" s="80"/>
      <c r="G53" s="181"/>
      <c r="H53" s="79"/>
      <c r="I53" s="184">
        <f>I54+I55+I56</f>
        <v>0</v>
      </c>
      <c r="J53" s="62">
        <f>J54</f>
        <v>0</v>
      </c>
      <c r="K53" s="105">
        <f t="shared" si="2"/>
        <v>0</v>
      </c>
      <c r="L53" s="99">
        <f>L54+L55+L56</f>
        <v>2600000</v>
      </c>
      <c r="M53" s="28">
        <f>M54+M55+M56</f>
        <v>0</v>
      </c>
      <c r="N53" s="115">
        <f t="shared" si="3"/>
        <v>2600000</v>
      </c>
      <c r="O53" s="28">
        <f>O54+O55+O56</f>
        <v>0</v>
      </c>
      <c r="P53" s="28">
        <f>P54+P55+P56</f>
        <v>0</v>
      </c>
      <c r="Q53" s="28">
        <f>Q54+Q55+Q56</f>
        <v>0</v>
      </c>
      <c r="R53" s="108">
        <f t="shared" si="4"/>
        <v>2600000</v>
      </c>
      <c r="S53" s="99">
        <f>S54+S55+S56</f>
        <v>191100</v>
      </c>
      <c r="T53" s="24">
        <f>T54+T55+T56</f>
        <v>0</v>
      </c>
      <c r="U53" s="24">
        <f>U54+U55+U56</f>
        <v>0</v>
      </c>
      <c r="V53" s="28"/>
      <c r="W53" s="108">
        <f>S53+T53+U53</f>
        <v>191100</v>
      </c>
      <c r="X53" s="138">
        <f>K53+R53+W53</f>
        <v>2791100</v>
      </c>
      <c r="Y53" s="99"/>
      <c r="Z53" s="28"/>
      <c r="AA53" s="28"/>
      <c r="AB53" s="28"/>
      <c r="AC53" s="28">
        <f>AC54+AC55+AC56</f>
        <v>2791100</v>
      </c>
      <c r="AD53" s="24">
        <v>2135400</v>
      </c>
      <c r="AE53" s="29">
        <f>AC53+AD53</f>
        <v>4926500</v>
      </c>
      <c r="AF53" s="18">
        <f>AE53</f>
        <v>4926500</v>
      </c>
      <c r="AI53" s="60" t="s">
        <v>79</v>
      </c>
      <c r="AJ53" s="51"/>
      <c r="AK53" s="38">
        <f>AK54+AK55+AK56</f>
        <v>0</v>
      </c>
      <c r="AL53" s="38">
        <f>AL54+AL55+AL56</f>
        <v>691100</v>
      </c>
      <c r="AM53" s="38">
        <f>AM54+AM55+AM56</f>
        <v>2100000</v>
      </c>
      <c r="AN53" s="38">
        <f>AN54+AN55+AN56</f>
        <v>2135400</v>
      </c>
      <c r="AO53" s="38">
        <f>AO54+AO55+AO56</f>
        <v>0</v>
      </c>
      <c r="AP53" s="53">
        <f>AJ53+AK53+AL53+AN53+AO53+AM53</f>
        <v>4926500</v>
      </c>
      <c r="AT53" s="19"/>
    </row>
    <row r="54" spans="1:46" ht="50.25" customHeight="1">
      <c r="A54" s="12"/>
      <c r="B54" s="81" t="s">
        <v>32</v>
      </c>
      <c r="C54" s="72"/>
      <c r="D54" s="73"/>
      <c r="E54" s="73"/>
      <c r="F54" s="73"/>
      <c r="G54" s="182"/>
      <c r="H54" s="72"/>
      <c r="I54" s="186"/>
      <c r="J54" s="78"/>
      <c r="K54" s="106">
        <f t="shared" si="2"/>
        <v>0</v>
      </c>
      <c r="L54" s="100">
        <v>500000</v>
      </c>
      <c r="M54" s="69"/>
      <c r="N54" s="116">
        <f t="shared" si="3"/>
        <v>500000</v>
      </c>
      <c r="O54" s="69"/>
      <c r="P54" s="84"/>
      <c r="Q54" s="69"/>
      <c r="R54" s="143">
        <f>N54+O54+P54+Q54</f>
        <v>500000</v>
      </c>
      <c r="S54" s="100">
        <v>191100</v>
      </c>
      <c r="T54" s="84"/>
      <c r="U54" s="84"/>
      <c r="V54" s="69"/>
      <c r="W54" s="108">
        <f t="shared" si="5"/>
        <v>191100</v>
      </c>
      <c r="X54" s="140">
        <f>K54+R54+W54</f>
        <v>691100</v>
      </c>
      <c r="Y54" s="103"/>
      <c r="Z54" s="65"/>
      <c r="AA54" s="65"/>
      <c r="AB54" s="65"/>
      <c r="AC54" s="69">
        <f>Y54+Z54+X54</f>
        <v>691100</v>
      </c>
      <c r="AD54" s="27"/>
      <c r="AE54" s="27">
        <f t="shared" si="7"/>
        <v>691100</v>
      </c>
      <c r="AF54" s="3"/>
      <c r="AJ54" s="37"/>
      <c r="AK54" s="171"/>
      <c r="AL54" s="171">
        <v>691100</v>
      </c>
      <c r="AM54" s="171"/>
      <c r="AN54" s="171"/>
      <c r="AO54" s="171"/>
      <c r="AP54" s="37"/>
      <c r="AQ54" s="49"/>
      <c r="AT54" s="19"/>
    </row>
    <row r="55" spans="1:46" ht="23.25">
      <c r="A55" s="12"/>
      <c r="B55" s="81" t="s">
        <v>33</v>
      </c>
      <c r="C55" s="72"/>
      <c r="D55" s="73"/>
      <c r="E55" s="73"/>
      <c r="F55" s="73"/>
      <c r="G55" s="182"/>
      <c r="H55" s="72"/>
      <c r="I55" s="186"/>
      <c r="J55" s="73"/>
      <c r="K55" s="106">
        <f t="shared" si="2"/>
        <v>0</v>
      </c>
      <c r="L55" s="100">
        <v>2100000</v>
      </c>
      <c r="M55" s="69"/>
      <c r="N55" s="116">
        <f t="shared" si="3"/>
        <v>2100000</v>
      </c>
      <c r="O55" s="69"/>
      <c r="P55" s="84"/>
      <c r="Q55" s="69"/>
      <c r="R55" s="143">
        <f t="shared" si="4"/>
        <v>2100000</v>
      </c>
      <c r="S55" s="100"/>
      <c r="T55" s="84"/>
      <c r="U55" s="84"/>
      <c r="V55" s="69"/>
      <c r="W55" s="108">
        <f t="shared" si="5"/>
        <v>0</v>
      </c>
      <c r="X55" s="140">
        <f t="shared" si="8"/>
        <v>2100000</v>
      </c>
      <c r="Y55" s="103"/>
      <c r="Z55" s="65"/>
      <c r="AA55" s="65"/>
      <c r="AB55" s="65"/>
      <c r="AC55" s="69">
        <f>Y55+Z55+X55</f>
        <v>2100000</v>
      </c>
      <c r="AD55" s="27"/>
      <c r="AE55" s="27">
        <f t="shared" si="7"/>
        <v>2100000</v>
      </c>
      <c r="AF55" s="3"/>
      <c r="AJ55" s="17"/>
      <c r="AK55" s="171"/>
      <c r="AL55" s="171"/>
      <c r="AM55" s="171">
        <v>2100000</v>
      </c>
      <c r="AN55" s="17"/>
      <c r="AO55" s="17"/>
      <c r="AP55" s="17"/>
      <c r="AQ55" s="191" t="s">
        <v>104</v>
      </c>
      <c r="AR55" s="49"/>
      <c r="AT55" s="19"/>
    </row>
    <row r="56" spans="1:46" ht="24" thickBot="1">
      <c r="A56" s="12"/>
      <c r="B56" s="81" t="s">
        <v>34</v>
      </c>
      <c r="C56" s="72"/>
      <c r="D56" s="73"/>
      <c r="E56" s="73"/>
      <c r="F56" s="73"/>
      <c r="G56" s="182"/>
      <c r="H56" s="72"/>
      <c r="I56" s="186"/>
      <c r="J56" s="73"/>
      <c r="K56" s="106">
        <f t="shared" si="2"/>
        <v>0</v>
      </c>
      <c r="L56" s="100"/>
      <c r="M56" s="69"/>
      <c r="N56" s="116">
        <f t="shared" si="3"/>
        <v>0</v>
      </c>
      <c r="O56" s="69"/>
      <c r="P56" s="84"/>
      <c r="Q56" s="69"/>
      <c r="R56" s="143">
        <f t="shared" si="4"/>
        <v>0</v>
      </c>
      <c r="S56" s="100"/>
      <c r="T56" s="84"/>
      <c r="U56" s="84"/>
      <c r="V56" s="69"/>
      <c r="W56" s="108">
        <f t="shared" si="5"/>
        <v>0</v>
      </c>
      <c r="X56" s="140">
        <f t="shared" si="8"/>
        <v>0</v>
      </c>
      <c r="Y56" s="103"/>
      <c r="Z56" s="65"/>
      <c r="AA56" s="65"/>
      <c r="AB56" s="65"/>
      <c r="AC56" s="69">
        <f t="shared" si="14"/>
        <v>0</v>
      </c>
      <c r="AD56" s="27"/>
      <c r="AE56" s="27">
        <f t="shared" si="7"/>
        <v>0</v>
      </c>
      <c r="AF56" s="3"/>
      <c r="AJ56" s="40"/>
      <c r="AK56" s="40"/>
      <c r="AL56" s="40"/>
      <c r="AM56" s="40"/>
      <c r="AN56" s="40">
        <v>2135400</v>
      </c>
      <c r="AO56" s="40"/>
      <c r="AP56" s="40"/>
      <c r="AT56" s="19"/>
    </row>
    <row r="57" spans="1:46" ht="27" customHeight="1" thickBot="1">
      <c r="A57" s="10">
        <v>340</v>
      </c>
      <c r="B57" s="70" t="s">
        <v>26</v>
      </c>
      <c r="C57" s="61">
        <f>C58+C59+C64+C61+C60+C62</f>
        <v>81800</v>
      </c>
      <c r="D57" s="62">
        <f>D58+D59+D60+D61+D64+D63+D62</f>
        <v>20000</v>
      </c>
      <c r="E57" s="62">
        <f aca="true" t="shared" si="17" ref="E57:E64">C57+D57</f>
        <v>101800</v>
      </c>
      <c r="F57" s="62">
        <f>F58+F59+F60+F61+F62+F63+F64</f>
        <v>20800</v>
      </c>
      <c r="G57" s="179">
        <f>E57+F57</f>
        <v>122600</v>
      </c>
      <c r="H57" s="61">
        <f>H58+H59+H60+H61+H62+H63+H64</f>
        <v>0</v>
      </c>
      <c r="I57" s="184">
        <f>I58+I59+I60+I61+I62+I63+I64</f>
        <v>0</v>
      </c>
      <c r="J57" s="62">
        <f>J58+J59+J60+J61+J62+J63+J64</f>
        <v>0</v>
      </c>
      <c r="K57" s="105">
        <f t="shared" si="2"/>
        <v>122600</v>
      </c>
      <c r="L57" s="99">
        <f>L58+L59+L60+L61+L64</f>
        <v>240000</v>
      </c>
      <c r="M57" s="28">
        <f>M58+M59+M60+M61+M62+M63+M64</f>
        <v>0</v>
      </c>
      <c r="N57" s="115">
        <f t="shared" si="3"/>
        <v>240000</v>
      </c>
      <c r="O57" s="28"/>
      <c r="P57" s="24">
        <f>P58+P59+P60+P61+P62+P63+P64</f>
        <v>0</v>
      </c>
      <c r="Q57" s="28">
        <f>Q58+Q59+Q60+Q61+Q62+Q63+Q64</f>
        <v>0</v>
      </c>
      <c r="R57" s="108">
        <f t="shared" si="4"/>
        <v>240000</v>
      </c>
      <c r="S57" s="99"/>
      <c r="T57" s="24">
        <f>T58+T59+T60+T61+T62+T63+T64</f>
        <v>0</v>
      </c>
      <c r="U57" s="24">
        <f>U59+U63</f>
        <v>0</v>
      </c>
      <c r="V57" s="28">
        <f>V59+V63</f>
        <v>0</v>
      </c>
      <c r="W57" s="108">
        <f>S57+T57+U57+V57</f>
        <v>0</v>
      </c>
      <c r="X57" s="138">
        <f t="shared" si="8"/>
        <v>362600</v>
      </c>
      <c r="Y57" s="99"/>
      <c r="Z57" s="28"/>
      <c r="AA57" s="28"/>
      <c r="AB57" s="28"/>
      <c r="AC57" s="28">
        <f>AC58+AC59+AC60+AC61+AC64+AC62+AC63</f>
        <v>362600</v>
      </c>
      <c r="AD57" s="24">
        <v>226005</v>
      </c>
      <c r="AE57" s="29">
        <f t="shared" si="7"/>
        <v>588605</v>
      </c>
      <c r="AF57" s="18">
        <f>AE57</f>
        <v>588605</v>
      </c>
      <c r="AI57" s="204" t="s">
        <v>71</v>
      </c>
      <c r="AJ57" s="51"/>
      <c r="AK57" s="38">
        <f>AK58+AK59+AK60+AK61+AK64+AK63+AK62</f>
        <v>285005</v>
      </c>
      <c r="AL57" s="38">
        <f>AL58+AL59+AL60+AL61+AL64+AL62+AL63</f>
        <v>303600</v>
      </c>
      <c r="AM57" s="38"/>
      <c r="AN57" s="38"/>
      <c r="AO57" s="38"/>
      <c r="AP57" s="53">
        <f>AJ57+AK57+AL57+AN57+AO57</f>
        <v>588605</v>
      </c>
      <c r="AT57" s="19"/>
    </row>
    <row r="58" spans="1:46" ht="59.25" customHeight="1">
      <c r="A58" s="2">
        <v>346</v>
      </c>
      <c r="B58" s="71" t="s">
        <v>35</v>
      </c>
      <c r="C58" s="82"/>
      <c r="D58" s="83"/>
      <c r="E58" s="68">
        <f t="shared" si="17"/>
        <v>0</v>
      </c>
      <c r="F58" s="68"/>
      <c r="G58" s="180">
        <f>E58+F58</f>
        <v>0</v>
      </c>
      <c r="H58" s="64"/>
      <c r="I58" s="185"/>
      <c r="J58" s="68"/>
      <c r="K58" s="106">
        <f t="shared" si="2"/>
        <v>0</v>
      </c>
      <c r="L58" s="100">
        <v>70000</v>
      </c>
      <c r="M58" s="69"/>
      <c r="N58" s="116">
        <f t="shared" si="3"/>
        <v>70000</v>
      </c>
      <c r="O58" s="69"/>
      <c r="P58" s="84"/>
      <c r="Q58" s="69"/>
      <c r="R58" s="143">
        <f t="shared" si="4"/>
        <v>70000</v>
      </c>
      <c r="S58" s="100"/>
      <c r="T58" s="84"/>
      <c r="U58" s="84"/>
      <c r="V58" s="69"/>
      <c r="W58" s="108">
        <f t="shared" si="5"/>
        <v>0</v>
      </c>
      <c r="X58" s="140">
        <f t="shared" si="8"/>
        <v>70000</v>
      </c>
      <c r="Y58" s="103"/>
      <c r="Z58" s="65"/>
      <c r="AA58" s="65"/>
      <c r="AB58" s="65"/>
      <c r="AC58" s="69">
        <f t="shared" si="14"/>
        <v>70000</v>
      </c>
      <c r="AD58" s="27"/>
      <c r="AE58" s="27">
        <f t="shared" si="7"/>
        <v>70000</v>
      </c>
      <c r="AF58" s="3"/>
      <c r="AI58" s="204"/>
      <c r="AJ58" s="37"/>
      <c r="AK58" s="37">
        <v>70000</v>
      </c>
      <c r="AL58" s="37"/>
      <c r="AM58" s="37"/>
      <c r="AN58" s="37"/>
      <c r="AO58" s="37"/>
      <c r="AP58" s="37"/>
      <c r="AT58" s="19"/>
    </row>
    <row r="59" spans="1:46" ht="34.5">
      <c r="A59" s="2">
        <v>346</v>
      </c>
      <c r="B59" s="71" t="s">
        <v>56</v>
      </c>
      <c r="C59" s="82"/>
      <c r="D59" s="83"/>
      <c r="E59" s="68">
        <f t="shared" si="17"/>
        <v>0</v>
      </c>
      <c r="F59" s="68"/>
      <c r="G59" s="180">
        <f aca="true" t="shared" si="18" ref="G59:G64">E59+F59</f>
        <v>0</v>
      </c>
      <c r="H59" s="64"/>
      <c r="I59" s="185"/>
      <c r="J59" s="68"/>
      <c r="K59" s="106">
        <f t="shared" si="2"/>
        <v>0</v>
      </c>
      <c r="L59" s="100">
        <v>70000</v>
      </c>
      <c r="M59" s="69"/>
      <c r="N59" s="116">
        <f t="shared" si="3"/>
        <v>70000</v>
      </c>
      <c r="O59" s="69"/>
      <c r="P59" s="84"/>
      <c r="Q59" s="69"/>
      <c r="R59" s="143">
        <f t="shared" si="4"/>
        <v>70000</v>
      </c>
      <c r="S59" s="100"/>
      <c r="T59" s="84"/>
      <c r="U59" s="84"/>
      <c r="V59" s="69"/>
      <c r="W59" s="108">
        <f>S59+T59+U59+V59</f>
        <v>0</v>
      </c>
      <c r="X59" s="140">
        <f t="shared" si="8"/>
        <v>70000</v>
      </c>
      <c r="Y59" s="103"/>
      <c r="Z59" s="65"/>
      <c r="AA59" s="65"/>
      <c r="AB59" s="65"/>
      <c r="AC59" s="69">
        <f t="shared" si="14"/>
        <v>70000</v>
      </c>
      <c r="AD59" s="27"/>
      <c r="AE59" s="27">
        <f t="shared" si="7"/>
        <v>70000</v>
      </c>
      <c r="AF59" s="3"/>
      <c r="AJ59" s="17"/>
      <c r="AK59" s="17">
        <v>70000</v>
      </c>
      <c r="AL59" s="17"/>
      <c r="AM59" s="17"/>
      <c r="AN59" s="17"/>
      <c r="AO59" s="17"/>
      <c r="AP59" s="17"/>
      <c r="AT59" s="19"/>
    </row>
    <row r="60" spans="1:46" ht="34.5">
      <c r="A60" s="2">
        <v>346</v>
      </c>
      <c r="B60" s="71" t="s">
        <v>36</v>
      </c>
      <c r="C60" s="82"/>
      <c r="D60" s="83">
        <v>20000</v>
      </c>
      <c r="E60" s="68">
        <f t="shared" si="17"/>
        <v>20000</v>
      </c>
      <c r="F60" s="68"/>
      <c r="G60" s="180">
        <f t="shared" si="18"/>
        <v>20000</v>
      </c>
      <c r="H60" s="64"/>
      <c r="I60" s="185"/>
      <c r="J60" s="68"/>
      <c r="K60" s="106">
        <f t="shared" si="2"/>
        <v>20000</v>
      </c>
      <c r="L60" s="100">
        <v>80000</v>
      </c>
      <c r="M60" s="69"/>
      <c r="N60" s="116">
        <f t="shared" si="3"/>
        <v>80000</v>
      </c>
      <c r="O60" s="69"/>
      <c r="P60" s="84"/>
      <c r="Q60" s="69"/>
      <c r="R60" s="143">
        <f t="shared" si="4"/>
        <v>80000</v>
      </c>
      <c r="S60" s="100"/>
      <c r="T60" s="84"/>
      <c r="U60" s="84"/>
      <c r="V60" s="69"/>
      <c r="W60" s="108">
        <f t="shared" si="5"/>
        <v>0</v>
      </c>
      <c r="X60" s="140">
        <f t="shared" si="8"/>
        <v>100000</v>
      </c>
      <c r="Y60" s="103"/>
      <c r="Z60" s="65" t="s">
        <v>76</v>
      </c>
      <c r="AA60" s="65"/>
      <c r="AB60" s="65"/>
      <c r="AC60" s="69">
        <f>X60</f>
        <v>100000</v>
      </c>
      <c r="AD60" s="27"/>
      <c r="AE60" s="27">
        <f t="shared" si="7"/>
        <v>100000</v>
      </c>
      <c r="AF60" s="3"/>
      <c r="AJ60" s="17"/>
      <c r="AK60" s="17">
        <v>100000</v>
      </c>
      <c r="AL60" s="48">
        <v>20800</v>
      </c>
      <c r="AM60" s="190"/>
      <c r="AN60" s="17"/>
      <c r="AO60" s="17"/>
      <c r="AP60" s="17"/>
      <c r="AT60" s="19"/>
    </row>
    <row r="61" spans="1:46" ht="34.5">
      <c r="A61" s="2">
        <v>344</v>
      </c>
      <c r="B61" s="71" t="s">
        <v>30</v>
      </c>
      <c r="C61" s="82">
        <v>67800</v>
      </c>
      <c r="D61" s="83"/>
      <c r="E61" s="68">
        <f t="shared" si="17"/>
        <v>67800</v>
      </c>
      <c r="F61" s="68"/>
      <c r="G61" s="180">
        <f t="shared" si="18"/>
        <v>67800</v>
      </c>
      <c r="H61" s="64"/>
      <c r="I61" s="185"/>
      <c r="J61" s="68"/>
      <c r="K61" s="106">
        <f t="shared" si="2"/>
        <v>67800</v>
      </c>
      <c r="L61" s="100"/>
      <c r="M61" s="69"/>
      <c r="N61" s="116">
        <f t="shared" si="3"/>
        <v>0</v>
      </c>
      <c r="O61" s="69"/>
      <c r="P61" s="84"/>
      <c r="Q61" s="69"/>
      <c r="R61" s="143">
        <f t="shared" si="4"/>
        <v>0</v>
      </c>
      <c r="S61" s="100"/>
      <c r="T61" s="84"/>
      <c r="U61" s="84"/>
      <c r="V61" s="69"/>
      <c r="W61" s="108">
        <f t="shared" si="5"/>
        <v>0</v>
      </c>
      <c r="X61" s="140">
        <f t="shared" si="8"/>
        <v>67800</v>
      </c>
      <c r="Y61" s="103"/>
      <c r="Z61" s="65"/>
      <c r="AA61" s="65"/>
      <c r="AB61" s="65"/>
      <c r="AC61" s="69">
        <f t="shared" si="14"/>
        <v>67800</v>
      </c>
      <c r="AD61" s="27"/>
      <c r="AE61" s="27">
        <f t="shared" si="7"/>
        <v>67800</v>
      </c>
      <c r="AF61" s="3"/>
      <c r="AJ61" s="17"/>
      <c r="AK61" s="48"/>
      <c r="AL61" s="48">
        <v>67800</v>
      </c>
      <c r="AM61" s="48"/>
      <c r="AN61" s="17"/>
      <c r="AO61" s="17"/>
      <c r="AP61" s="17"/>
      <c r="AT61" s="19"/>
    </row>
    <row r="62" spans="1:46" ht="30.75">
      <c r="A62" s="2">
        <v>343</v>
      </c>
      <c r="B62" s="4" t="s">
        <v>75</v>
      </c>
      <c r="C62" s="82">
        <v>14000</v>
      </c>
      <c r="D62" s="83"/>
      <c r="E62" s="68">
        <f t="shared" si="17"/>
        <v>14000</v>
      </c>
      <c r="F62" s="68"/>
      <c r="G62" s="180">
        <f t="shared" si="18"/>
        <v>14000</v>
      </c>
      <c r="H62" s="64"/>
      <c r="I62" s="185"/>
      <c r="J62" s="68"/>
      <c r="K62" s="106">
        <f t="shared" si="2"/>
        <v>14000</v>
      </c>
      <c r="L62" s="100"/>
      <c r="M62" s="69"/>
      <c r="N62" s="116">
        <f t="shared" si="3"/>
        <v>0</v>
      </c>
      <c r="O62" s="69"/>
      <c r="P62" s="84"/>
      <c r="Q62" s="69"/>
      <c r="R62" s="143">
        <f t="shared" si="4"/>
        <v>0</v>
      </c>
      <c r="S62" s="100"/>
      <c r="T62" s="84"/>
      <c r="U62" s="84"/>
      <c r="V62" s="69"/>
      <c r="W62" s="108">
        <f t="shared" si="5"/>
        <v>0</v>
      </c>
      <c r="X62" s="140">
        <f t="shared" si="8"/>
        <v>14000</v>
      </c>
      <c r="Y62" s="103"/>
      <c r="Z62" s="65"/>
      <c r="AA62" s="65"/>
      <c r="AB62" s="65"/>
      <c r="AC62" s="69">
        <f t="shared" si="14"/>
        <v>14000</v>
      </c>
      <c r="AD62" s="27"/>
      <c r="AE62" s="27">
        <f t="shared" si="7"/>
        <v>14000</v>
      </c>
      <c r="AF62" s="3"/>
      <c r="AJ62" s="17"/>
      <c r="AK62" s="48">
        <v>14000</v>
      </c>
      <c r="AL62" s="48"/>
      <c r="AM62" s="48"/>
      <c r="AN62" s="17"/>
      <c r="AO62" s="17"/>
      <c r="AP62" s="17"/>
      <c r="AR62" s="49"/>
      <c r="AT62" s="19"/>
    </row>
    <row r="63" spans="1:46" ht="21">
      <c r="A63" s="2">
        <v>345</v>
      </c>
      <c r="B63" s="4" t="s">
        <v>95</v>
      </c>
      <c r="C63" s="82"/>
      <c r="D63" s="83"/>
      <c r="E63" s="68">
        <f t="shared" si="17"/>
        <v>0</v>
      </c>
      <c r="F63" s="68">
        <v>20800</v>
      </c>
      <c r="G63" s="180">
        <f t="shared" si="18"/>
        <v>20800</v>
      </c>
      <c r="H63" s="64"/>
      <c r="I63" s="185"/>
      <c r="J63" s="68"/>
      <c r="K63" s="106">
        <f t="shared" si="2"/>
        <v>20800</v>
      </c>
      <c r="L63" s="100"/>
      <c r="M63" s="69"/>
      <c r="N63" s="116">
        <f t="shared" si="3"/>
        <v>0</v>
      </c>
      <c r="O63" s="69"/>
      <c r="P63" s="84"/>
      <c r="Q63" s="69"/>
      <c r="R63" s="143">
        <f t="shared" si="4"/>
        <v>0</v>
      </c>
      <c r="S63" s="100"/>
      <c r="T63" s="84"/>
      <c r="U63" s="84"/>
      <c r="V63" s="69"/>
      <c r="W63" s="108">
        <f>S63+T63+U63+V63</f>
        <v>0</v>
      </c>
      <c r="X63" s="140">
        <f>K63+R63+W63</f>
        <v>20800</v>
      </c>
      <c r="Y63" s="103"/>
      <c r="Z63" s="65"/>
      <c r="AA63" s="65"/>
      <c r="AB63" s="65"/>
      <c r="AC63" s="69">
        <f t="shared" si="14"/>
        <v>20800</v>
      </c>
      <c r="AD63" s="27"/>
      <c r="AE63" s="27">
        <f t="shared" si="7"/>
        <v>20800</v>
      </c>
      <c r="AF63" s="3"/>
      <c r="AJ63" s="17"/>
      <c r="AK63" s="48">
        <v>11005</v>
      </c>
      <c r="AL63" s="190">
        <v>215000</v>
      </c>
      <c r="AM63" s="190"/>
      <c r="AN63" s="17"/>
      <c r="AO63" s="17"/>
      <c r="AP63" s="17"/>
      <c r="AQ63" t="s">
        <v>105</v>
      </c>
      <c r="AT63" s="19"/>
    </row>
    <row r="64" spans="1:46" ht="46.5" thickBot="1">
      <c r="A64" s="146">
        <v>349</v>
      </c>
      <c r="B64" s="118" t="s">
        <v>49</v>
      </c>
      <c r="C64" s="119"/>
      <c r="D64" s="120"/>
      <c r="E64" s="121">
        <f t="shared" si="17"/>
        <v>0</v>
      </c>
      <c r="F64" s="121"/>
      <c r="G64" s="183">
        <f t="shared" si="18"/>
        <v>0</v>
      </c>
      <c r="H64" s="64"/>
      <c r="I64" s="187"/>
      <c r="J64" s="121"/>
      <c r="K64" s="147">
        <f t="shared" si="2"/>
        <v>0</v>
      </c>
      <c r="L64" s="122">
        <v>20000</v>
      </c>
      <c r="M64" s="120"/>
      <c r="N64" s="123">
        <f t="shared" si="3"/>
        <v>20000</v>
      </c>
      <c r="O64" s="120"/>
      <c r="P64" s="119"/>
      <c r="Q64" s="120"/>
      <c r="R64" s="148">
        <f t="shared" si="4"/>
        <v>20000</v>
      </c>
      <c r="S64" s="122"/>
      <c r="T64" s="119"/>
      <c r="U64" s="119"/>
      <c r="V64" s="120"/>
      <c r="W64" s="194">
        <f t="shared" si="5"/>
        <v>0</v>
      </c>
      <c r="X64" s="149">
        <f t="shared" si="8"/>
        <v>20000</v>
      </c>
      <c r="Y64" s="124"/>
      <c r="Z64" s="125"/>
      <c r="AA64" s="125"/>
      <c r="AB64" s="125"/>
      <c r="AC64" s="120">
        <f>Y64+Z64+X64</f>
        <v>20000</v>
      </c>
      <c r="AD64" s="93"/>
      <c r="AE64" s="94">
        <f t="shared" si="7"/>
        <v>20000</v>
      </c>
      <c r="AF64" s="126"/>
      <c r="AJ64" s="17"/>
      <c r="AK64" s="48">
        <v>20000</v>
      </c>
      <c r="AL64" s="48"/>
      <c r="AM64" s="48"/>
      <c r="AN64" s="17"/>
      <c r="AO64" s="17"/>
      <c r="AP64" s="17"/>
      <c r="AT64" s="19"/>
    </row>
    <row r="65" spans="1:46" ht="18" customHeight="1" thickBot="1">
      <c r="A65" s="160"/>
      <c r="B65" s="161" t="s">
        <v>27</v>
      </c>
      <c r="C65" s="162">
        <f>C4+C6+C11+C7+C14+C15+C16+C22+C36+C48+C57</f>
        <v>3952800</v>
      </c>
      <c r="D65" s="162">
        <f>D57+D53+D48+D36+D22+D16+D11+D7+D6+D5+D4+D47+D52</f>
        <v>0</v>
      </c>
      <c r="E65" s="162">
        <f>E4+E6+E11+E7+E14+E15+E16+E22+E36+E48+E57+E47+E52</f>
        <v>3952800</v>
      </c>
      <c r="F65" s="163">
        <f>F4+F6+F11+F7+F14+F15+F16+F22+F36+F48+F57</f>
        <v>0</v>
      </c>
      <c r="G65" s="164">
        <f>G4+G6+G11+G7+G14+G15+G16+G22+G36+G48+G57+G47+G52</f>
        <v>3952800</v>
      </c>
      <c r="H65" s="61">
        <f>H4+H6+H11+H7+H14+H15+H16+H22+H36+H48+H57+H47</f>
        <v>0</v>
      </c>
      <c r="I65" s="165">
        <f>I4+I6+I11+I7+I14+I15+I16+I22+I36+I48+I57+I47+I5+I53</f>
        <v>0</v>
      </c>
      <c r="J65" s="163">
        <f>J4+J6+J11+J7+J14+J15+J16+J22+J36+J48+J57+J47+J5</f>
        <v>0</v>
      </c>
      <c r="K65" s="141">
        <f>K4+K6+K11+K7+K14+K15+K16+K22+K36+K48+K57+K47+K5+K52+K53</f>
        <v>3952800</v>
      </c>
      <c r="L65" s="177">
        <f>L4+L6+L11+L7+L14+L15+L16+L22+L36+L48+L57+L53+L5</f>
        <v>29418100</v>
      </c>
      <c r="M65" s="165">
        <f>M4+M6+M11+M7+M14+M15+M16+M22+M36+M48+M57+M53+M5</f>
        <v>0</v>
      </c>
      <c r="N65" s="166">
        <f>L65+M65</f>
        <v>29418100</v>
      </c>
      <c r="O65" s="164">
        <f>O57+O53+O48+O47+O36+O22+O16+O15+O14+O11+O7+O6+O5+O4</f>
        <v>0</v>
      </c>
      <c r="P65" s="164">
        <f>P57+P53+P48+P47+P36+P22+P16+P15+P14+P11+P7+P6+P5+P4</f>
        <v>0</v>
      </c>
      <c r="Q65" s="164">
        <f>Q57+Q53+Q48+Q47+Q36+Q22+Q16+Q15+Q14+Q11+Q7+Q6+Q5+Q4</f>
        <v>0</v>
      </c>
      <c r="R65" s="166">
        <f>R57+R53+R48+R47+R36+R22+R16+R15+R14+R11+R7+R6+R5+R4</f>
        <v>29418100</v>
      </c>
      <c r="S65" s="61">
        <f>S4+S6+S11+S7+S14+S15+S16+S22+S36+S48+S57+S53+S5</f>
        <v>711900</v>
      </c>
      <c r="T65" s="61">
        <f>T4+T6+T11+T7+T14+T15+T16+T22+T36+T48+T57+T53+T5</f>
        <v>0</v>
      </c>
      <c r="U65" s="61">
        <f>U4+U6+U11+U7+U14+U15+U16+U22+U36+U48+U57+U53+U5</f>
        <v>0</v>
      </c>
      <c r="V65" s="62">
        <f>V4+V6+V11+V7+V14+V15+V16+V22+V36+V48+V57+V53+V5</f>
        <v>0</v>
      </c>
      <c r="W65" s="195">
        <f>S65+T65+U65+V65</f>
        <v>711900</v>
      </c>
      <c r="X65" s="168">
        <f>K65+R65+W65</f>
        <v>34082800</v>
      </c>
      <c r="Y65" s="169">
        <f>Y57+Y53+Y48+Y36+Y22+Y16+Y15+Y14+Y11+Y7+Y6+Y4</f>
        <v>61641.09</v>
      </c>
      <c r="Z65" s="170">
        <f>Z57+Z53+Z48+Z36+Z22+Z16+Z15+Z14+Z11+Z7+Z6+Z4</f>
        <v>0</v>
      </c>
      <c r="AA65" s="170">
        <f>AA16+AA48+AA22+AA11</f>
        <v>317192.69</v>
      </c>
      <c r="AB65" s="170">
        <f>AB16</f>
        <v>0</v>
      </c>
      <c r="AC65" s="170">
        <f>AC4+AC5+AC6+AC7+AC11+AC14+AC15+AC16+AC22+AC36+AC47+AC48+AC53+AC57+AC52</f>
        <v>34461633.78</v>
      </c>
      <c r="AD65" s="167">
        <f>AD57+AD36+AD53+AD15+AD14+AD6+AD4+AD22</f>
        <v>13247006.45</v>
      </c>
      <c r="AE65" s="95">
        <f>AE4+AE5+AE6+AE7+AE11+AE14+AE15+AE16+AE22+AE36+AE47+AE48+AE53+AE57+AE52</f>
        <v>47708640.230000004</v>
      </c>
      <c r="AF65" s="55">
        <f>SUM(AF4:AF64)</f>
        <v>16700940.23</v>
      </c>
      <c r="AJ65" s="17">
        <f>AJ57+AJ53+AJ36+AJ22+AJ16+AJ11</f>
        <v>1169242.29</v>
      </c>
      <c r="AK65" s="17">
        <f>AK11+AK15+AK16+AK22+AK36+AK53+AK57+AK47+AK14</f>
        <v>1983746.4899999998</v>
      </c>
      <c r="AL65" s="17">
        <f>AL11+AL14+AL15+AL16+AL22+AL36+AL53+AL57</f>
        <v>8561498.870000001</v>
      </c>
      <c r="AM65" s="17">
        <f>AM53</f>
        <v>2100000</v>
      </c>
      <c r="AN65" s="17">
        <f>AN57+AN53+AN36+AN22+AN16+AN15+AN14+AN11</f>
        <v>2886452.58</v>
      </c>
      <c r="AO65" s="17">
        <f>AO57+AO53+AO36+AO22+AO16+AO15+AO14+AO11</f>
        <v>0</v>
      </c>
      <c r="AP65" s="17">
        <f>AP11+AP14+AP15+AP16+AP22+AP36+AP53+AP57+AP47</f>
        <v>16700940.23</v>
      </c>
      <c r="AT65" s="19"/>
    </row>
    <row r="66" spans="1:47" ht="12.75">
      <c r="A66" s="109"/>
      <c r="B66" s="150" t="s">
        <v>93</v>
      </c>
      <c r="C66" s="151">
        <f>C4+C6+C48+C5</f>
        <v>2099700</v>
      </c>
      <c r="D66" s="151"/>
      <c r="E66" s="151">
        <f>E4+E6+E7+E48</f>
        <v>2050700</v>
      </c>
      <c r="F66" s="151"/>
      <c r="G66" s="152">
        <f>G4+G6+G7+G48+G52</f>
        <v>1952900</v>
      </c>
      <c r="H66" s="188"/>
      <c r="I66" s="154"/>
      <c r="J66" s="151"/>
      <c r="K66" s="153">
        <f>K4+K5+K6+K7+K48+K52</f>
        <v>1952900</v>
      </c>
      <c r="L66" s="154">
        <f>L7+L6+L5+L4</f>
        <v>25989800</v>
      </c>
      <c r="M66" s="151"/>
      <c r="N66" s="151">
        <f>N4+N5+N6+N7</f>
        <v>26024300</v>
      </c>
      <c r="O66" s="152"/>
      <c r="P66" s="151"/>
      <c r="Q66" s="152"/>
      <c r="R66" s="155">
        <f>R4+R5+R6+R7</f>
        <v>26024300</v>
      </c>
      <c r="S66" s="156">
        <f>S4+S6</f>
        <v>520800</v>
      </c>
      <c r="T66" s="136"/>
      <c r="U66" s="136"/>
      <c r="V66" s="193"/>
      <c r="W66" s="196">
        <f>W4+W6+W5</f>
        <v>520800</v>
      </c>
      <c r="X66" s="157">
        <f>K66+R66+W66</f>
        <v>28498000</v>
      </c>
      <c r="Y66" s="158"/>
      <c r="Z66" s="158"/>
      <c r="AA66" s="158"/>
      <c r="AB66" s="158"/>
      <c r="AC66" s="158">
        <f>AC4+AC5+AC6+AC7+AC48+AC52</f>
        <v>28498000</v>
      </c>
      <c r="AD66" s="159">
        <f>AD4+AD6</f>
        <v>2509700</v>
      </c>
      <c r="AE66" s="37">
        <f>AE4+AE5+AE6+AE7+AE48+AE52</f>
        <v>31007700</v>
      </c>
      <c r="AF66" s="37">
        <f>AE48+AE4+AE5+AE6+AE7+AE52</f>
        <v>31007700</v>
      </c>
      <c r="AT66" s="19"/>
      <c r="AU66">
        <f>SUM(AU14:AU65)</f>
        <v>0</v>
      </c>
    </row>
    <row r="67" spans="1:42" ht="13.5" thickBot="1">
      <c r="A67" s="1"/>
      <c r="B67" s="128" t="s">
        <v>64</v>
      </c>
      <c r="C67" s="129">
        <f>C65-C66</f>
        <v>1853100</v>
      </c>
      <c r="D67" s="129"/>
      <c r="E67" s="129">
        <f>E65-E66</f>
        <v>1902100</v>
      </c>
      <c r="F67" s="129"/>
      <c r="G67" s="130">
        <f>G57+G36+G22+G16+G11+G47</f>
        <v>1999900</v>
      </c>
      <c r="H67" s="129"/>
      <c r="I67" s="131"/>
      <c r="J67" s="129"/>
      <c r="K67" s="139">
        <f>K57+K53+K47+K36+K22+K16+K11</f>
        <v>1999900</v>
      </c>
      <c r="L67" s="131">
        <f>L65-L66</f>
        <v>3428300</v>
      </c>
      <c r="M67" s="129"/>
      <c r="N67" s="129">
        <f>N11+N22+N36+N53+N57</f>
        <v>3393800</v>
      </c>
      <c r="O67" s="130"/>
      <c r="P67" s="129"/>
      <c r="Q67" s="130"/>
      <c r="R67" s="132">
        <f>R57+R53+R47+R36+R22+R16+R11</f>
        <v>3393800</v>
      </c>
      <c r="S67" s="144">
        <f>S53</f>
        <v>191100</v>
      </c>
      <c r="T67" s="129"/>
      <c r="U67" s="129"/>
      <c r="V67" s="130"/>
      <c r="W67" s="132">
        <f>W57+W53+W36+W22+W11+W14+W15</f>
        <v>191100</v>
      </c>
      <c r="X67" s="110">
        <f>K67+R67+W67</f>
        <v>5584800</v>
      </c>
      <c r="Y67" s="17">
        <f>Y11+Y16+Y22+Y36+Y53+Y57+Y14+Y15</f>
        <v>61641.09</v>
      </c>
      <c r="Z67" s="17">
        <f>Z11+Z16+Z22+Z36+Z53+Z57</f>
        <v>0</v>
      </c>
      <c r="AA67" s="17">
        <f>AA11+AA16+AA22+AA36+AA53+AA57</f>
        <v>317192.69</v>
      </c>
      <c r="AB67" s="17">
        <f>AB11+AB16+AB22+AB36+AB53+AB57</f>
        <v>0</v>
      </c>
      <c r="AC67" s="17">
        <f>AC11+AC14+AC15+AC16+AC22+AC36+AC47+AC53+AC57</f>
        <v>5963633.78</v>
      </c>
      <c r="AD67" s="127">
        <f>AD14+AD15+AD22+AD36+AD53+AD57</f>
        <v>10737306.45</v>
      </c>
      <c r="AE67" s="17">
        <f>AE11+AE14+AE15+AE16+AE22+AE36+AE53+AE57</f>
        <v>16700940.23</v>
      </c>
      <c r="AF67" s="1"/>
      <c r="AN67" s="19">
        <f>AF65</f>
        <v>16700940.23</v>
      </c>
      <c r="AO67" s="88">
        <v>0.5</v>
      </c>
      <c r="AP67" s="54">
        <f>AN67*AO67</f>
        <v>8350470.115</v>
      </c>
    </row>
    <row r="68" spans="2:41" ht="12.75">
      <c r="B68" s="205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I68" s="1">
        <v>247</v>
      </c>
      <c r="AJ68" s="17">
        <f>AJ17+AJ18</f>
        <v>1169242.29</v>
      </c>
      <c r="AK68" s="17"/>
      <c r="AL68" s="1"/>
      <c r="AM68" s="1"/>
      <c r="AN68" s="1"/>
      <c r="AO68" s="1"/>
    </row>
    <row r="69" spans="2:42" ht="12.75"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137"/>
      <c r="U69" s="137"/>
      <c r="V69" s="137"/>
      <c r="W69" s="137"/>
      <c r="X69" s="25">
        <f>K65+R65+W65</f>
        <v>34082800</v>
      </c>
      <c r="Y69" s="25"/>
      <c r="Z69" s="25"/>
      <c r="AA69" s="25"/>
      <c r="AB69" s="25"/>
      <c r="AC69" s="25"/>
      <c r="AI69" s="1">
        <v>243</v>
      </c>
      <c r="AJ69" s="1"/>
      <c r="AK69" s="1"/>
      <c r="AL69" s="17">
        <f>AL34+AL35</f>
        <v>17200</v>
      </c>
      <c r="AM69" s="17"/>
      <c r="AN69" s="128"/>
      <c r="AO69" s="128"/>
      <c r="AP69" s="19">
        <f>AP67-AL65</f>
        <v>-211028.75500000082</v>
      </c>
    </row>
    <row r="70" spans="35:41" ht="12.75">
      <c r="AI70" s="1">
        <v>244</v>
      </c>
      <c r="AJ70" s="17">
        <f>AJ19</f>
        <v>0</v>
      </c>
      <c r="AK70" s="17">
        <f>AK65</f>
        <v>1983746.4899999998</v>
      </c>
      <c r="AL70" s="17">
        <f>AL65-AL69</f>
        <v>8544298.870000001</v>
      </c>
      <c r="AM70" s="17">
        <f>AM65</f>
        <v>2100000</v>
      </c>
      <c r="AN70" s="17">
        <f>AN65</f>
        <v>2886452.58</v>
      </c>
      <c r="AO70" s="17">
        <f>AO53</f>
        <v>0</v>
      </c>
    </row>
    <row r="71" spans="35:41" ht="12.75">
      <c r="AI71" s="1"/>
      <c r="AJ71" s="1"/>
      <c r="AK71" s="1"/>
      <c r="AL71" s="1"/>
      <c r="AM71" s="1"/>
      <c r="AN71" s="1"/>
      <c r="AO71" s="1"/>
    </row>
    <row r="72" spans="35:42" ht="12.75" customHeight="1">
      <c r="AI72" s="178" t="s">
        <v>27</v>
      </c>
      <c r="AJ72" s="17">
        <f>SUM(AJ68:AJ71)</f>
        <v>1169242.29</v>
      </c>
      <c r="AK72" s="17">
        <f>SUM(AK68:AK71)</f>
        <v>1983746.4899999998</v>
      </c>
      <c r="AL72" s="1">
        <f>SUM(AL68:AL71)</f>
        <v>8561498.870000001</v>
      </c>
      <c r="AM72" s="17">
        <f>AM68+AM69+AM70</f>
        <v>2100000</v>
      </c>
      <c r="AN72" s="17">
        <f>SUM(AN68:AN71)</f>
        <v>2886452.58</v>
      </c>
      <c r="AO72" s="17">
        <f>SUM(AO68:AO71)</f>
        <v>0</v>
      </c>
      <c r="AP72" s="19">
        <f>AJ72+AK72+AL72+AN72+AO72+AM72</f>
        <v>16700940.23</v>
      </c>
    </row>
  </sheetData>
  <sheetProtection/>
  <mergeCells count="12">
    <mergeCell ref="X2:X3"/>
    <mergeCell ref="AF2:AF3"/>
    <mergeCell ref="A37:A41"/>
    <mergeCell ref="AI57:AI58"/>
    <mergeCell ref="B68:S68"/>
    <mergeCell ref="B69:S69"/>
    <mergeCell ref="AR40:AS40"/>
    <mergeCell ref="B1:AE1"/>
    <mergeCell ref="AJ1:AO1"/>
    <mergeCell ref="K2:K3"/>
    <mergeCell ref="R2:R3"/>
    <mergeCell ref="W2:W3"/>
  </mergeCells>
  <printOptions horizontalCentered="1"/>
  <pageMargins left="0.11811023622047245" right="0.31496062992125984" top="0.7480314960629921" bottom="0" header="0.31496062992125984" footer="0.31496062992125984"/>
  <pageSetup fitToHeight="2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2024-06-21T11:44:34Z</cp:lastPrinted>
  <dcterms:created xsi:type="dcterms:W3CDTF">1996-10-08T23:32:33Z</dcterms:created>
  <dcterms:modified xsi:type="dcterms:W3CDTF">2024-06-21T11:48:25Z</dcterms:modified>
  <cp:category/>
  <cp:version/>
  <cp:contentType/>
  <cp:contentStatus/>
</cp:coreProperties>
</file>